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embeddings/oleObject23.bin" ContentType="application/vnd.openxmlformats-officedocument.oleObject"/>
  <Override PartName="/xl/embeddings/oleObject24.bin" ContentType="application/vnd.openxmlformats-officedocument.oleObject"/>
  <Override PartName="/xl/embeddings/oleObject25.bin" ContentType="application/vnd.openxmlformats-officedocument.oleObject"/>
  <Override PartName="/xl/embeddings/oleObject26.bin" ContentType="application/vnd.openxmlformats-officedocument.oleObject"/>
  <Override PartName="/xl/embeddings/oleObject27.bin" ContentType="application/vnd.openxmlformats-officedocument.oleObject"/>
  <Override PartName="/xl/embeddings/oleObject28.bin" ContentType="application/vnd.openxmlformats-officedocument.oleObject"/>
  <Override PartName="/xl/embeddings/oleObject29.bin" ContentType="application/vnd.openxmlformats-officedocument.oleObject"/>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35" windowWidth="24435" windowHeight="10800" activeTab="4"/>
  </bookViews>
  <sheets>
    <sheet name="Hoja1" sheetId="1" r:id="rId1"/>
    <sheet name="Hoja2" sheetId="2" r:id="rId2"/>
    <sheet name="Hoja3" sheetId="3" r:id="rId3"/>
    <sheet name="Hoja4" sheetId="4" r:id="rId4"/>
    <sheet name="Hoja5" sheetId="5" r:id="rId5"/>
    <sheet name="Hoja6" sheetId="6" r:id="rId6"/>
    <sheet name="Hoja7" sheetId="7" r:id="rId7"/>
    <sheet name="Hoja8" sheetId="8" r:id="rId8"/>
    <sheet name="Hoja9" sheetId="9" r:id="rId9"/>
    <sheet name="Hoja10" sheetId="10" r:id="rId10"/>
    <sheet name="Hoja11" sheetId="11" r:id="rId11"/>
    <sheet name="Hoja12" sheetId="12" r:id="rId12"/>
    <sheet name="Hoja13" sheetId="13" r:id="rId13"/>
  </sheets>
  <calcPr calcId="145621"/>
</workbook>
</file>

<file path=xl/calcChain.xml><?xml version="1.0" encoding="utf-8"?>
<calcChain xmlns="http://schemas.openxmlformats.org/spreadsheetml/2006/main">
  <c r="F40" i="8" l="1"/>
  <c r="G40" i="8"/>
  <c r="H40" i="8"/>
  <c r="I40" i="8"/>
  <c r="E40" i="8"/>
  <c r="D40" i="8"/>
  <c r="E74" i="12"/>
  <c r="E75" i="12"/>
  <c r="E76" i="12"/>
  <c r="E77" i="12"/>
  <c r="E78" i="12"/>
  <c r="E79" i="12"/>
  <c r="E80" i="12"/>
  <c r="E81" i="12"/>
  <c r="E82" i="12"/>
  <c r="E83" i="12"/>
  <c r="E84" i="12"/>
  <c r="E85" i="12"/>
  <c r="E86" i="12"/>
  <c r="E87" i="12"/>
  <c r="E88" i="12"/>
  <c r="E89" i="12"/>
  <c r="E90" i="12"/>
  <c r="E91" i="12"/>
  <c r="E92" i="12"/>
  <c r="E93" i="12"/>
  <c r="E94" i="12"/>
  <c r="E95" i="12"/>
  <c r="E96" i="12"/>
  <c r="E97" i="12"/>
  <c r="E98" i="12"/>
  <c r="E99" i="12"/>
  <c r="E100" i="12"/>
  <c r="E101" i="12"/>
  <c r="E102" i="12"/>
  <c r="E103" i="12"/>
  <c r="E104" i="12"/>
  <c r="E105" i="12"/>
  <c r="E106" i="12"/>
  <c r="E107" i="12"/>
  <c r="E108" i="12"/>
  <c r="E73" i="12"/>
  <c r="B29" i="12"/>
  <c r="E29" i="12" l="1"/>
  <c r="E18" i="12"/>
  <c r="F18" i="12"/>
  <c r="G18" i="12"/>
  <c r="H18" i="12"/>
  <c r="I18" i="12"/>
  <c r="J18" i="12"/>
  <c r="D18" i="12"/>
  <c r="E17" i="12"/>
  <c r="F17" i="12"/>
  <c r="G17" i="12"/>
  <c r="H17" i="12"/>
  <c r="I17" i="12"/>
  <c r="J17" i="12"/>
  <c r="D17" i="12"/>
  <c r="E16" i="12"/>
  <c r="F16" i="12"/>
  <c r="G16" i="12"/>
  <c r="H16" i="12"/>
  <c r="I16" i="12"/>
  <c r="J16" i="12"/>
  <c r="D16" i="12"/>
  <c r="E15" i="12"/>
  <c r="F15" i="12"/>
  <c r="G15" i="12"/>
  <c r="H15" i="12"/>
  <c r="I15" i="12"/>
  <c r="D15" i="12"/>
  <c r="C14" i="12"/>
  <c r="C19" i="12" s="1"/>
  <c r="D14" i="12"/>
  <c r="D19" i="12" s="1"/>
  <c r="E14" i="12"/>
  <c r="F14" i="12"/>
  <c r="F19" i="12" s="1"/>
  <c r="G14" i="12"/>
  <c r="H14" i="12"/>
  <c r="H19" i="12" s="1"/>
  <c r="I14" i="12"/>
  <c r="J14" i="12"/>
  <c r="J19" i="12" s="1"/>
  <c r="B14" i="12"/>
  <c r="B19" i="12" s="1"/>
  <c r="C12" i="12"/>
  <c r="B12" i="12"/>
  <c r="J11" i="12"/>
  <c r="J12" i="12" s="1"/>
  <c r="J20" i="12" s="1"/>
  <c r="J21" i="12" s="1"/>
  <c r="J41" i="12" s="1"/>
  <c r="F69" i="12" s="1"/>
  <c r="E9" i="12"/>
  <c r="E12" i="12" s="1"/>
  <c r="F9" i="12"/>
  <c r="F12" i="12" s="1"/>
  <c r="G9" i="12"/>
  <c r="G12" i="12" s="1"/>
  <c r="H9" i="12"/>
  <c r="H12" i="12" s="1"/>
  <c r="H20" i="12" s="1"/>
  <c r="H21" i="12" s="1"/>
  <c r="H41" i="12" s="1"/>
  <c r="F67" i="12" s="1"/>
  <c r="I9" i="12"/>
  <c r="I12" i="12" s="1"/>
  <c r="D9" i="12"/>
  <c r="D12" i="12" s="1"/>
  <c r="D20" i="12" s="1"/>
  <c r="D21" i="12" s="1"/>
  <c r="D41" i="12" s="1"/>
  <c r="F63" i="12" s="1"/>
  <c r="I21" i="11"/>
  <c r="I19" i="11"/>
  <c r="I7" i="11"/>
  <c r="I17" i="11"/>
  <c r="I15" i="11"/>
  <c r="I13" i="11"/>
  <c r="I11" i="11"/>
  <c r="I9" i="11"/>
  <c r="I5" i="11"/>
  <c r="B31" i="10"/>
  <c r="E48" i="10"/>
  <c r="D48" i="10"/>
  <c r="C48" i="10"/>
  <c r="B48" i="10"/>
  <c r="D47" i="10"/>
  <c r="C18" i="10"/>
  <c r="D18" i="10"/>
  <c r="E18" i="10"/>
  <c r="F18" i="10"/>
  <c r="G18" i="10"/>
  <c r="C19" i="10"/>
  <c r="D19" i="10"/>
  <c r="E19" i="10"/>
  <c r="F19" i="10"/>
  <c r="G19" i="10"/>
  <c r="B19" i="10"/>
  <c r="B18" i="10"/>
  <c r="B15" i="10"/>
  <c r="C15" i="10"/>
  <c r="D15" i="10"/>
  <c r="E15" i="10"/>
  <c r="F15" i="10"/>
  <c r="G15" i="10"/>
  <c r="B16" i="10"/>
  <c r="C16" i="10"/>
  <c r="D16" i="10"/>
  <c r="E16" i="10"/>
  <c r="F16" i="10"/>
  <c r="G16" i="10"/>
  <c r="B17" i="10"/>
  <c r="C17" i="10"/>
  <c r="D17" i="10"/>
  <c r="E17" i="10"/>
  <c r="F17" i="10"/>
  <c r="G17" i="10"/>
  <c r="C14" i="10"/>
  <c r="C20" i="10" s="1"/>
  <c r="D14" i="10"/>
  <c r="D20" i="10" s="1"/>
  <c r="E14" i="10"/>
  <c r="E20" i="10" s="1"/>
  <c r="F14" i="10"/>
  <c r="F20" i="10" s="1"/>
  <c r="G14" i="10"/>
  <c r="G20" i="10" s="1"/>
  <c r="B14" i="10"/>
  <c r="B20" i="10" s="1"/>
  <c r="B21" i="10" s="1"/>
  <c r="B9" i="10"/>
  <c r="C9" i="10"/>
  <c r="D9" i="10"/>
  <c r="E9" i="10"/>
  <c r="F9" i="10"/>
  <c r="G9" i="10"/>
  <c r="B10" i="10"/>
  <c r="C10" i="10"/>
  <c r="D10" i="10"/>
  <c r="E10" i="10"/>
  <c r="F10" i="10"/>
  <c r="G10" i="10"/>
  <c r="C8" i="10"/>
  <c r="C11" i="10" s="1"/>
  <c r="C12" i="10" s="1"/>
  <c r="D8" i="10"/>
  <c r="D11" i="10" s="1"/>
  <c r="D12" i="10" s="1"/>
  <c r="E8" i="10"/>
  <c r="E11" i="10" s="1"/>
  <c r="E12" i="10" s="1"/>
  <c r="F8" i="10"/>
  <c r="F11" i="10" s="1"/>
  <c r="F12" i="10" s="1"/>
  <c r="G8" i="10"/>
  <c r="G11" i="10" s="1"/>
  <c r="L31" i="10" s="1"/>
  <c r="M31" i="10" s="1"/>
  <c r="B8" i="10"/>
  <c r="B11" i="10" s="1"/>
  <c r="B12" i="10" s="1"/>
  <c r="J20" i="3"/>
  <c r="J19" i="3"/>
  <c r="C5" i="10"/>
  <c r="D5" i="10"/>
  <c r="E5" i="10"/>
  <c r="F5" i="10"/>
  <c r="G5" i="10"/>
  <c r="B5" i="10"/>
  <c r="C4" i="10"/>
  <c r="C6" i="10" s="1"/>
  <c r="D30" i="10" s="1"/>
  <c r="D4" i="10"/>
  <c r="D6" i="10" s="1"/>
  <c r="F30" i="10" s="1"/>
  <c r="G30" i="10" s="1"/>
  <c r="E4" i="10"/>
  <c r="E6" i="10" s="1"/>
  <c r="H30" i="10" s="1"/>
  <c r="I30" i="10" s="1"/>
  <c r="F4" i="10"/>
  <c r="F6" i="10" s="1"/>
  <c r="J30" i="10" s="1"/>
  <c r="G4" i="10"/>
  <c r="G6" i="10" s="1"/>
  <c r="L30" i="10" s="1"/>
  <c r="B4" i="10"/>
  <c r="B6" i="10" s="1"/>
  <c r="B30" i="10" s="1"/>
  <c r="C20" i="12" l="1"/>
  <c r="C21" i="12" s="1"/>
  <c r="C41" i="12" s="1"/>
  <c r="F62" i="12" s="1"/>
  <c r="F20" i="12"/>
  <c r="F21" i="12" s="1"/>
  <c r="F41" i="12" s="1"/>
  <c r="F65" i="12" s="1"/>
  <c r="I19" i="12"/>
  <c r="I20" i="12" s="1"/>
  <c r="I21" i="12" s="1"/>
  <c r="I41" i="12" s="1"/>
  <c r="F68" i="12" s="1"/>
  <c r="G19" i="12"/>
  <c r="G20" i="12" s="1"/>
  <c r="G21" i="12" s="1"/>
  <c r="G41" i="12" s="1"/>
  <c r="F66" i="12" s="1"/>
  <c r="E19" i="12"/>
  <c r="E20" i="12" s="1"/>
  <c r="E21" i="12" s="1"/>
  <c r="E41" i="12" s="1"/>
  <c r="F64" i="12" s="1"/>
  <c r="B20" i="12"/>
  <c r="B21" i="12" s="1"/>
  <c r="B41" i="12" s="1"/>
  <c r="K30" i="10"/>
  <c r="L32" i="10"/>
  <c r="M30" i="10"/>
  <c r="E30" i="10"/>
  <c r="F21" i="10"/>
  <c r="D21" i="10"/>
  <c r="G21" i="10"/>
  <c r="E21" i="10"/>
  <c r="C21" i="10"/>
  <c r="G22" i="10"/>
  <c r="G23" i="10" s="1"/>
  <c r="E22" i="10"/>
  <c r="E23" i="10" s="1"/>
  <c r="C22" i="10"/>
  <c r="C23" i="10" s="1"/>
  <c r="D31" i="10"/>
  <c r="E31" i="10" s="1"/>
  <c r="F31" i="10"/>
  <c r="H31" i="10"/>
  <c r="I31" i="10" s="1"/>
  <c r="J31" i="10"/>
  <c r="K31" i="10" s="1"/>
  <c r="G12" i="10"/>
  <c r="B22" i="10"/>
  <c r="B23" i="10" s="1"/>
  <c r="F22" i="10"/>
  <c r="F23" i="10" s="1"/>
  <c r="D22" i="10"/>
  <c r="D23" i="10" s="1"/>
  <c r="C30" i="10"/>
  <c r="G13" i="9"/>
  <c r="H13" i="9"/>
  <c r="I13" i="9"/>
  <c r="J13" i="9"/>
  <c r="K13" i="9"/>
  <c r="F13" i="9"/>
  <c r="E8" i="9"/>
  <c r="G9" i="9"/>
  <c r="H9" i="9"/>
  <c r="I9" i="9"/>
  <c r="J9" i="9"/>
  <c r="K9" i="9"/>
  <c r="F9" i="9"/>
  <c r="G8" i="9"/>
  <c r="H8" i="9"/>
  <c r="I8" i="9"/>
  <c r="F8" i="9"/>
  <c r="K7" i="9"/>
  <c r="G7" i="9"/>
  <c r="H7" i="9"/>
  <c r="I7" i="9"/>
  <c r="J7" i="9"/>
  <c r="F7" i="9"/>
  <c r="G6" i="9"/>
  <c r="H6" i="9"/>
  <c r="I6" i="9"/>
  <c r="J6" i="9"/>
  <c r="K6" i="9"/>
  <c r="F6" i="9"/>
  <c r="C34" i="8"/>
  <c r="D34" i="8"/>
  <c r="E34" i="8"/>
  <c r="F34" i="8"/>
  <c r="G34" i="8"/>
  <c r="H34" i="8"/>
  <c r="I34" i="8"/>
  <c r="B34" i="8"/>
  <c r="C36" i="8"/>
  <c r="D36" i="8"/>
  <c r="E36" i="8"/>
  <c r="F36" i="8"/>
  <c r="G36" i="8"/>
  <c r="H36" i="8"/>
  <c r="I36" i="8"/>
  <c r="B36" i="8"/>
  <c r="B38" i="8" s="1"/>
  <c r="B39" i="8" s="1"/>
  <c r="E26" i="5"/>
  <c r="F26" i="5"/>
  <c r="G26" i="5" s="1"/>
  <c r="H26" i="5" s="1"/>
  <c r="I26" i="5" s="1"/>
  <c r="D26" i="5"/>
  <c r="C26" i="5"/>
  <c r="B26" i="5"/>
  <c r="C38" i="8"/>
  <c r="D38" i="8"/>
  <c r="D39" i="8" s="1"/>
  <c r="E38" i="8"/>
  <c r="F38" i="8"/>
  <c r="F39" i="8" s="1"/>
  <c r="G38" i="8"/>
  <c r="H38" i="8"/>
  <c r="H39" i="8" s="1"/>
  <c r="I38" i="8"/>
  <c r="E37" i="8"/>
  <c r="F37" i="8"/>
  <c r="G37" i="8"/>
  <c r="H37" i="8"/>
  <c r="I37" i="8"/>
  <c r="D37" i="8"/>
  <c r="E33" i="8"/>
  <c r="F33" i="8" s="1"/>
  <c r="G33" i="8" s="1"/>
  <c r="D33" i="8"/>
  <c r="C33" i="8"/>
  <c r="E32" i="8"/>
  <c r="F32" i="8"/>
  <c r="G32" i="8"/>
  <c r="H32" i="8"/>
  <c r="I32" i="8"/>
  <c r="D32" i="8"/>
  <c r="C29" i="8"/>
  <c r="D29" i="8"/>
  <c r="E29" i="8"/>
  <c r="F29" i="8"/>
  <c r="G29" i="8"/>
  <c r="H29" i="8"/>
  <c r="I29" i="8"/>
  <c r="B29" i="8"/>
  <c r="C28" i="8"/>
  <c r="D28" i="8"/>
  <c r="E28" i="8"/>
  <c r="F28" i="8"/>
  <c r="G28" i="8"/>
  <c r="H28" i="8"/>
  <c r="I28" i="8"/>
  <c r="B28" i="8"/>
  <c r="E27" i="8"/>
  <c r="F27" i="8"/>
  <c r="G27" i="8" s="1"/>
  <c r="H27" i="8" s="1"/>
  <c r="I27" i="8" s="1"/>
  <c r="D27" i="8"/>
  <c r="C25" i="8"/>
  <c r="D25" i="8"/>
  <c r="E25" i="8"/>
  <c r="F25" i="8"/>
  <c r="G25" i="8"/>
  <c r="H25" i="8"/>
  <c r="I25" i="8"/>
  <c r="B25" i="8"/>
  <c r="I23" i="8"/>
  <c r="E23" i="8"/>
  <c r="F23" i="8" s="1"/>
  <c r="G23" i="8" s="1"/>
  <c r="H23" i="8" s="1"/>
  <c r="D23" i="8"/>
  <c r="C23" i="8"/>
  <c r="E22" i="8"/>
  <c r="F22" i="8" s="1"/>
  <c r="G22" i="8" s="1"/>
  <c r="H22" i="8" s="1"/>
  <c r="I22" i="8" s="1"/>
  <c r="D22" i="8"/>
  <c r="C22" i="8"/>
  <c r="E21" i="8"/>
  <c r="F21" i="8"/>
  <c r="G21" i="8" s="1"/>
  <c r="H21" i="8" s="1"/>
  <c r="I21" i="8" s="1"/>
  <c r="D21" i="8"/>
  <c r="F20" i="8"/>
  <c r="G20" i="8" s="1"/>
  <c r="H20" i="8" s="1"/>
  <c r="I20" i="8" s="1"/>
  <c r="E20" i="8"/>
  <c r="D20" i="8"/>
  <c r="B20" i="8"/>
  <c r="E15" i="8"/>
  <c r="F15" i="8"/>
  <c r="G15" i="8"/>
  <c r="H15" i="8"/>
  <c r="I15" i="8"/>
  <c r="D15" i="8"/>
  <c r="E13" i="8"/>
  <c r="F13" i="8"/>
  <c r="G13" i="8"/>
  <c r="H13" i="8"/>
  <c r="I13" i="8"/>
  <c r="D13" i="8"/>
  <c r="E12" i="8"/>
  <c r="F12" i="8"/>
  <c r="G12" i="8"/>
  <c r="H12" i="8"/>
  <c r="I12" i="8"/>
  <c r="D12" i="8"/>
  <c r="E11" i="8"/>
  <c r="F11" i="8"/>
  <c r="G11" i="8"/>
  <c r="H11" i="8"/>
  <c r="I11" i="8"/>
  <c r="D11" i="8"/>
  <c r="E10" i="8"/>
  <c r="F10" i="8"/>
  <c r="G10" i="8"/>
  <c r="H10" i="8"/>
  <c r="I10" i="8"/>
  <c r="D10" i="8"/>
  <c r="E9" i="8"/>
  <c r="F9" i="8"/>
  <c r="G9" i="8"/>
  <c r="H9" i="8"/>
  <c r="I9" i="8"/>
  <c r="D9" i="8"/>
  <c r="E46" i="7"/>
  <c r="F46" i="7" s="1"/>
  <c r="G46" i="7" s="1"/>
  <c r="H46" i="7" s="1"/>
  <c r="I46" i="7" s="1"/>
  <c r="J46" i="7" s="1"/>
  <c r="D46" i="7"/>
  <c r="C46" i="7"/>
  <c r="B46" i="7"/>
  <c r="C45" i="7"/>
  <c r="D45" i="7"/>
  <c r="E45" i="7"/>
  <c r="F45" i="7"/>
  <c r="G45" i="7"/>
  <c r="H45" i="7"/>
  <c r="I45" i="7"/>
  <c r="J45" i="7"/>
  <c r="B45" i="7"/>
  <c r="C44" i="7"/>
  <c r="D44" i="7"/>
  <c r="E44" i="7"/>
  <c r="F44" i="7"/>
  <c r="G44" i="7"/>
  <c r="H44" i="7"/>
  <c r="I44" i="7"/>
  <c r="B44" i="7"/>
  <c r="E42" i="7"/>
  <c r="F42" i="7"/>
  <c r="G42" i="7"/>
  <c r="H42" i="7"/>
  <c r="I42" i="7"/>
  <c r="D42" i="7"/>
  <c r="E41" i="7"/>
  <c r="F41" i="7"/>
  <c r="G41" i="7"/>
  <c r="H41" i="7"/>
  <c r="I41" i="7"/>
  <c r="D41" i="7"/>
  <c r="E40" i="7"/>
  <c r="F40" i="7"/>
  <c r="G40" i="7"/>
  <c r="H40" i="7"/>
  <c r="I40" i="7"/>
  <c r="D40" i="7"/>
  <c r="C39" i="7"/>
  <c r="D39" i="7"/>
  <c r="E39" i="7"/>
  <c r="F39" i="7"/>
  <c r="G39" i="7"/>
  <c r="H39" i="7"/>
  <c r="I39" i="7"/>
  <c r="B39" i="7"/>
  <c r="C37" i="7"/>
  <c r="D37" i="7"/>
  <c r="E37" i="7"/>
  <c r="F37" i="7"/>
  <c r="G37" i="7"/>
  <c r="H37" i="7"/>
  <c r="I37" i="7"/>
  <c r="J37" i="7"/>
  <c r="B37" i="7"/>
  <c r="J36" i="7"/>
  <c r="E35" i="7"/>
  <c r="F35" i="7"/>
  <c r="G35" i="7"/>
  <c r="H35" i="7"/>
  <c r="I35" i="7"/>
  <c r="D35" i="7"/>
  <c r="E34" i="7"/>
  <c r="F34" i="7"/>
  <c r="G34" i="7"/>
  <c r="H34" i="7"/>
  <c r="I34" i="7"/>
  <c r="D34" i="7"/>
  <c r="E33" i="7"/>
  <c r="F33" i="7"/>
  <c r="G33" i="7"/>
  <c r="H33" i="7"/>
  <c r="I33" i="7"/>
  <c r="D33" i="7"/>
  <c r="C32" i="7"/>
  <c r="D32" i="7"/>
  <c r="E32" i="7"/>
  <c r="F32" i="7"/>
  <c r="B32" i="7"/>
  <c r="C19" i="7"/>
  <c r="E19" i="7"/>
  <c r="G19" i="7"/>
  <c r="J19" i="7"/>
  <c r="B19" i="7"/>
  <c r="E17" i="7"/>
  <c r="F17" i="7"/>
  <c r="G17" i="7"/>
  <c r="H17" i="7"/>
  <c r="I17" i="7"/>
  <c r="D17" i="7"/>
  <c r="E16" i="7"/>
  <c r="F16" i="7"/>
  <c r="G16" i="7"/>
  <c r="H16" i="7"/>
  <c r="I16" i="7"/>
  <c r="D16" i="7"/>
  <c r="E15" i="7"/>
  <c r="F15" i="7"/>
  <c r="G15" i="7"/>
  <c r="H15" i="7"/>
  <c r="I15" i="7"/>
  <c r="D15" i="7"/>
  <c r="E14" i="7"/>
  <c r="F14" i="7"/>
  <c r="G14" i="7"/>
  <c r="H14" i="7"/>
  <c r="I14" i="7"/>
  <c r="D14" i="7"/>
  <c r="E20" i="3"/>
  <c r="F20" i="3"/>
  <c r="G20" i="3"/>
  <c r="H20" i="3"/>
  <c r="I20" i="3"/>
  <c r="D20" i="3"/>
  <c r="C13" i="7"/>
  <c r="D13" i="7"/>
  <c r="D19" i="7" s="1"/>
  <c r="E13" i="7"/>
  <c r="F13" i="7"/>
  <c r="F19" i="7" s="1"/>
  <c r="G13" i="7"/>
  <c r="H13" i="7"/>
  <c r="H19" i="7" s="1"/>
  <c r="B13" i="7"/>
  <c r="B11" i="7"/>
  <c r="B20" i="7" s="1"/>
  <c r="B21" i="7" s="1"/>
  <c r="L24" i="1"/>
  <c r="J10" i="7" s="1"/>
  <c r="J11" i="7" s="1"/>
  <c r="J20" i="7" s="1"/>
  <c r="C8" i="7"/>
  <c r="C11" i="7" s="1"/>
  <c r="C20" i="7" s="1"/>
  <c r="C21" i="7" s="1"/>
  <c r="D8" i="7"/>
  <c r="E8" i="7"/>
  <c r="E11" i="7" s="1"/>
  <c r="E20" i="7" s="1"/>
  <c r="F8" i="7"/>
  <c r="G8" i="7"/>
  <c r="G11" i="7" s="1"/>
  <c r="G20" i="7" s="1"/>
  <c r="H8" i="7"/>
  <c r="I8" i="7"/>
  <c r="I11" i="7" s="1"/>
  <c r="B8" i="7"/>
  <c r="I33" i="6"/>
  <c r="E29" i="6"/>
  <c r="F29" i="6"/>
  <c r="G29" i="6"/>
  <c r="H29" i="6"/>
  <c r="I29" i="6"/>
  <c r="D29" i="6"/>
  <c r="G9" i="1"/>
  <c r="H9" i="1"/>
  <c r="I9" i="1"/>
  <c r="J9" i="1"/>
  <c r="K9" i="1"/>
  <c r="F9" i="1"/>
  <c r="D7" i="6" s="1"/>
  <c r="D26" i="6" s="1"/>
  <c r="E7" i="6"/>
  <c r="E26" i="6" s="1"/>
  <c r="E9" i="7" s="1"/>
  <c r="F7" i="6"/>
  <c r="F26" i="6" s="1"/>
  <c r="G7" i="6"/>
  <c r="G26" i="6" s="1"/>
  <c r="G9" i="7" s="1"/>
  <c r="H7" i="6"/>
  <c r="H26" i="6" s="1"/>
  <c r="I7" i="6"/>
  <c r="I26" i="6" s="1"/>
  <c r="I9" i="7" s="1"/>
  <c r="C25" i="5"/>
  <c r="D25" i="5"/>
  <c r="E25" i="5"/>
  <c r="F25" i="5"/>
  <c r="G25" i="5"/>
  <c r="H25" i="5"/>
  <c r="I25" i="5"/>
  <c r="B25" i="5"/>
  <c r="G19" i="5"/>
  <c r="H19" i="5"/>
  <c r="B19" i="5"/>
  <c r="C62" i="12" l="1"/>
  <c r="B44" i="12"/>
  <c r="B23" i="12"/>
  <c r="B28" i="12"/>
  <c r="D32" i="10"/>
  <c r="L38" i="10"/>
  <c r="L40" i="10" s="1"/>
  <c r="M32" i="10"/>
  <c r="L34" i="10" s="1"/>
  <c r="L36" i="10" s="1"/>
  <c r="J32" i="10"/>
  <c r="F24" i="10"/>
  <c r="F25" i="10" s="1"/>
  <c r="D24" i="10"/>
  <c r="D25" i="10" s="1"/>
  <c r="B24" i="10"/>
  <c r="B25" i="10" s="1"/>
  <c r="E24" i="10"/>
  <c r="E25" i="10" s="1"/>
  <c r="C24" i="10"/>
  <c r="C25" i="10" s="1"/>
  <c r="G24" i="10"/>
  <c r="G25" i="10" s="1"/>
  <c r="H32" i="10"/>
  <c r="H38" i="10" s="1"/>
  <c r="H40" i="10" s="1"/>
  <c r="I39" i="8"/>
  <c r="G39" i="8"/>
  <c r="E39" i="8"/>
  <c r="C39" i="8"/>
  <c r="D9" i="7"/>
  <c r="D11" i="7" s="1"/>
  <c r="D20" i="7" s="1"/>
  <c r="D21" i="7" s="1"/>
  <c r="E21" i="7" s="1"/>
  <c r="H9" i="7"/>
  <c r="H11" i="7" s="1"/>
  <c r="H20" i="7" s="1"/>
  <c r="F9" i="7"/>
  <c r="F11" i="7" s="1"/>
  <c r="F20" i="7" s="1"/>
  <c r="C11" i="5"/>
  <c r="B11" i="5"/>
  <c r="C9" i="5"/>
  <c r="B9" i="5"/>
  <c r="C8" i="5"/>
  <c r="B8" i="5"/>
  <c r="C17" i="4"/>
  <c r="G17" i="4"/>
  <c r="H17" i="4"/>
  <c r="I17" i="4"/>
  <c r="B17" i="4"/>
  <c r="C14" i="4"/>
  <c r="D14" i="4"/>
  <c r="E14" i="4"/>
  <c r="F14" i="4"/>
  <c r="G14" i="4"/>
  <c r="H14" i="4"/>
  <c r="I14" i="4"/>
  <c r="B14" i="4"/>
  <c r="G57" i="3"/>
  <c r="E51" i="3"/>
  <c r="E57" i="3" s="1"/>
  <c r="G51" i="3"/>
  <c r="I51" i="3"/>
  <c r="I57" i="3" s="1"/>
  <c r="E44" i="3"/>
  <c r="G44" i="3"/>
  <c r="I44" i="3"/>
  <c r="E29" i="3"/>
  <c r="G29" i="3"/>
  <c r="I29" i="3"/>
  <c r="E28" i="3"/>
  <c r="E33" i="3" s="1"/>
  <c r="E41" i="3" s="1"/>
  <c r="G28" i="3"/>
  <c r="G33" i="3" s="1"/>
  <c r="G41" i="3" s="1"/>
  <c r="I28" i="3"/>
  <c r="I33" i="3" s="1"/>
  <c r="I41" i="3" s="1"/>
  <c r="E30" i="3"/>
  <c r="F30" i="3"/>
  <c r="G30" i="3"/>
  <c r="H30" i="3"/>
  <c r="I30" i="3"/>
  <c r="E31" i="3"/>
  <c r="F31" i="3"/>
  <c r="G31" i="3"/>
  <c r="H31" i="3"/>
  <c r="I31" i="3"/>
  <c r="E32" i="3"/>
  <c r="F32" i="3"/>
  <c r="G32" i="3"/>
  <c r="H32" i="3"/>
  <c r="I32" i="3"/>
  <c r="D32" i="3"/>
  <c r="D31" i="3"/>
  <c r="D30" i="3"/>
  <c r="E18" i="3"/>
  <c r="E33" i="6" s="1"/>
  <c r="F18" i="3"/>
  <c r="F33" i="6" s="1"/>
  <c r="G18" i="3"/>
  <c r="G33" i="6" s="1"/>
  <c r="H18" i="3"/>
  <c r="H33" i="6" s="1"/>
  <c r="D18" i="3"/>
  <c r="D33" i="6" s="1"/>
  <c r="E16" i="3"/>
  <c r="F16" i="3"/>
  <c r="G16" i="3"/>
  <c r="H16" i="3"/>
  <c r="I16" i="3"/>
  <c r="D16" i="3"/>
  <c r="H24" i="1"/>
  <c r="F10" i="3" s="1"/>
  <c r="F24" i="1"/>
  <c r="D10" i="3" s="1"/>
  <c r="E7" i="3"/>
  <c r="F7" i="3"/>
  <c r="G7" i="3"/>
  <c r="H7" i="3"/>
  <c r="I7" i="3"/>
  <c r="D7" i="3"/>
  <c r="I17" i="2"/>
  <c r="I19" i="2" s="1"/>
  <c r="I9" i="3" s="1"/>
  <c r="H17" i="2"/>
  <c r="H19" i="2" s="1"/>
  <c r="H9" i="3" s="1"/>
  <c r="H29" i="3" s="1"/>
  <c r="G17" i="2"/>
  <c r="G19" i="2" s="1"/>
  <c r="G9" i="3" s="1"/>
  <c r="F17" i="2"/>
  <c r="F19" i="2" s="1"/>
  <c r="F9" i="3" s="1"/>
  <c r="F29" i="3" s="1"/>
  <c r="E17" i="2"/>
  <c r="E19" i="2" s="1"/>
  <c r="E9" i="3" s="1"/>
  <c r="D17" i="2"/>
  <c r="D19" i="2" s="1"/>
  <c r="D9" i="3" s="1"/>
  <c r="D29" i="3" s="1"/>
  <c r="I7" i="2"/>
  <c r="I9" i="2" s="1"/>
  <c r="I8" i="3" s="1"/>
  <c r="H7" i="2"/>
  <c r="H9" i="2" s="1"/>
  <c r="H8" i="3" s="1"/>
  <c r="H28" i="3" s="1"/>
  <c r="H33" i="3" s="1"/>
  <c r="H41" i="3" s="1"/>
  <c r="G7" i="2"/>
  <c r="G9" i="2" s="1"/>
  <c r="G8" i="3" s="1"/>
  <c r="F7" i="2"/>
  <c r="F9" i="2" s="1"/>
  <c r="F8" i="3" s="1"/>
  <c r="F28" i="3" s="1"/>
  <c r="F33" i="3" s="1"/>
  <c r="F41" i="3" s="1"/>
  <c r="E7" i="2"/>
  <c r="E9" i="2" s="1"/>
  <c r="E8" i="3" s="1"/>
  <c r="D7" i="2"/>
  <c r="D9" i="2" s="1"/>
  <c r="D8" i="3" s="1"/>
  <c r="D28" i="3" s="1"/>
  <c r="D33" i="3" s="1"/>
  <c r="D41" i="3" s="1"/>
  <c r="E67" i="1"/>
  <c r="F67" i="1"/>
  <c r="G67" i="1"/>
  <c r="H67" i="1"/>
  <c r="I67" i="1"/>
  <c r="D67" i="1"/>
  <c r="D65" i="1"/>
  <c r="E65" i="1"/>
  <c r="F65" i="1"/>
  <c r="G65" i="1"/>
  <c r="H65" i="1"/>
  <c r="I65" i="1"/>
  <c r="H42" i="1"/>
  <c r="G42" i="1"/>
  <c r="F42" i="1"/>
  <c r="E42" i="1"/>
  <c r="D42" i="1"/>
  <c r="F51" i="1"/>
  <c r="D52" i="1" s="1"/>
  <c r="B47" i="1"/>
  <c r="G32" i="1"/>
  <c r="H32" i="1"/>
  <c r="I32" i="1"/>
  <c r="J32" i="1"/>
  <c r="K32" i="1"/>
  <c r="F32" i="1"/>
  <c r="F19" i="1"/>
  <c r="G19" i="1"/>
  <c r="H19" i="1"/>
  <c r="I19" i="1"/>
  <c r="J19" i="1"/>
  <c r="J24" i="1" s="1"/>
  <c r="H10" i="3" s="1"/>
  <c r="K19" i="1"/>
  <c r="F20" i="1"/>
  <c r="G20" i="1"/>
  <c r="H20" i="1"/>
  <c r="I20" i="1"/>
  <c r="J20" i="1"/>
  <c r="K20" i="1"/>
  <c r="L20" i="1" s="1"/>
  <c r="F21" i="1"/>
  <c r="G21" i="1"/>
  <c r="H21" i="1"/>
  <c r="I21" i="1"/>
  <c r="J21" i="1"/>
  <c r="K21" i="1"/>
  <c r="G18" i="1"/>
  <c r="G24" i="1" s="1"/>
  <c r="E10" i="3" s="1"/>
  <c r="H18" i="1"/>
  <c r="I18" i="1"/>
  <c r="I24" i="1" s="1"/>
  <c r="G10" i="3" s="1"/>
  <c r="J18" i="1"/>
  <c r="K18" i="1"/>
  <c r="K24" i="1" s="1"/>
  <c r="I10" i="3" s="1"/>
  <c r="F18" i="1"/>
  <c r="G7" i="1"/>
  <c r="F7" i="1"/>
  <c r="D62" i="12" l="1"/>
  <c r="E62" i="12" s="1"/>
  <c r="G62" i="12" s="1"/>
  <c r="C63" i="12" s="1"/>
  <c r="D63" i="12" s="1"/>
  <c r="E63" i="12" s="1"/>
  <c r="G63" i="12" s="1"/>
  <c r="C64" i="12" s="1"/>
  <c r="B30" i="12"/>
  <c r="C29" i="12" s="1"/>
  <c r="F29" i="12" s="1"/>
  <c r="J38" i="10"/>
  <c r="J40" i="10" s="1"/>
  <c r="K32" i="10"/>
  <c r="J34" i="10" s="1"/>
  <c r="J36" i="10" s="1"/>
  <c r="D38" i="10"/>
  <c r="D40" i="10" s="1"/>
  <c r="E32" i="10"/>
  <c r="D34" i="10" s="1"/>
  <c r="D36" i="10" s="1"/>
  <c r="I32" i="10"/>
  <c r="F21" i="7"/>
  <c r="G21" i="7" s="1"/>
  <c r="H21" i="7" s="1"/>
  <c r="D51" i="3"/>
  <c r="D57" i="3" s="1"/>
  <c r="D58" i="3" s="1"/>
  <c r="D44" i="3"/>
  <c r="H51" i="3"/>
  <c r="H57" i="3" s="1"/>
  <c r="H58" i="3" s="1"/>
  <c r="H44" i="3"/>
  <c r="F51" i="3"/>
  <c r="F57" i="3" s="1"/>
  <c r="F58" i="3" s="1"/>
  <c r="F44" i="3"/>
  <c r="I11" i="3"/>
  <c r="G11" i="3"/>
  <c r="E11" i="3"/>
  <c r="D11" i="3"/>
  <c r="H11" i="3"/>
  <c r="F11" i="3"/>
  <c r="C52" i="1"/>
  <c r="D41" i="1"/>
  <c r="F52" i="1"/>
  <c r="L18" i="1"/>
  <c r="L21" i="1"/>
  <c r="L19" i="1"/>
  <c r="D64" i="12" l="1"/>
  <c r="E64" i="12" s="1"/>
  <c r="G64" i="12" s="1"/>
  <c r="C65" i="12" s="1"/>
  <c r="C28" i="12"/>
  <c r="H36" i="10"/>
  <c r="H34" i="10"/>
  <c r="H17" i="3"/>
  <c r="H27" i="6"/>
  <c r="H28" i="6" s="1"/>
  <c r="H30" i="6" s="1"/>
  <c r="H34" i="6" s="1"/>
  <c r="H46" i="3"/>
  <c r="H45" i="3"/>
  <c r="E17" i="3"/>
  <c r="E27" i="6"/>
  <c r="E28" i="6" s="1"/>
  <c r="E30" i="6" s="1"/>
  <c r="E34" i="6" s="1"/>
  <c r="E46" i="3"/>
  <c r="E45" i="3"/>
  <c r="I17" i="3"/>
  <c r="I27" i="6"/>
  <c r="I28" i="6" s="1"/>
  <c r="I30" i="6" s="1"/>
  <c r="I34" i="6" s="1"/>
  <c r="I46" i="3"/>
  <c r="I45" i="3"/>
  <c r="G58" i="3"/>
  <c r="I58" i="3"/>
  <c r="F17" i="3"/>
  <c r="F27" i="6"/>
  <c r="F28" i="6" s="1"/>
  <c r="F30" i="6" s="1"/>
  <c r="F34" i="6" s="1"/>
  <c r="F46" i="3"/>
  <c r="F45" i="3"/>
  <c r="D17" i="3"/>
  <c r="D27" i="6"/>
  <c r="D28" i="6" s="1"/>
  <c r="D30" i="6" s="1"/>
  <c r="D34" i="6" s="1"/>
  <c r="D46" i="3"/>
  <c r="D45" i="3"/>
  <c r="G17" i="3"/>
  <c r="G27" i="6"/>
  <c r="G28" i="6" s="1"/>
  <c r="G30" i="6" s="1"/>
  <c r="G34" i="6" s="1"/>
  <c r="G45" i="3"/>
  <c r="G46" i="3"/>
  <c r="E58" i="3"/>
  <c r="F53" i="1"/>
  <c r="D53" i="1"/>
  <c r="D65" i="12" l="1"/>
  <c r="E65" i="12" s="1"/>
  <c r="G65" i="12" s="1"/>
  <c r="C66" i="12" s="1"/>
  <c r="C30" i="12"/>
  <c r="F28" i="12"/>
  <c r="F30" i="12" s="1"/>
  <c r="F32" i="12" s="1"/>
  <c r="C33" i="12" s="1"/>
  <c r="E47" i="10"/>
  <c r="G31" i="10"/>
  <c r="F32" i="10"/>
  <c r="G36" i="6"/>
  <c r="G38" i="6" s="1"/>
  <c r="G35" i="6"/>
  <c r="G19" i="3"/>
  <c r="G9" i="6" s="1"/>
  <c r="G11" i="6" s="1"/>
  <c r="G42" i="3"/>
  <c r="G47" i="3" s="1"/>
  <c r="D19" i="3"/>
  <c r="D9" i="6" s="1"/>
  <c r="D11" i="6" s="1"/>
  <c r="D42" i="3"/>
  <c r="D47" i="3" s="1"/>
  <c r="F19" i="3"/>
  <c r="F9" i="6" s="1"/>
  <c r="F11" i="6" s="1"/>
  <c r="F42" i="3"/>
  <c r="F47" i="3" s="1"/>
  <c r="I35" i="6"/>
  <c r="I36" i="6" s="1"/>
  <c r="I38" i="6" s="1"/>
  <c r="E35" i="6"/>
  <c r="E36" i="6" s="1"/>
  <c r="E38" i="6" s="1"/>
  <c r="H35" i="6"/>
  <c r="H36" i="6" s="1"/>
  <c r="H38" i="6" s="1"/>
  <c r="D35" i="6"/>
  <c r="D36" i="6" s="1"/>
  <c r="D38" i="6" s="1"/>
  <c r="D39" i="6" s="1"/>
  <c r="F35" i="6"/>
  <c r="F36" i="6" s="1"/>
  <c r="F38" i="6" s="1"/>
  <c r="I19" i="3"/>
  <c r="I9" i="6" s="1"/>
  <c r="I11" i="6" s="1"/>
  <c r="I42" i="3"/>
  <c r="I47" i="3" s="1"/>
  <c r="E19" i="3"/>
  <c r="E9" i="6" s="1"/>
  <c r="E11" i="6" s="1"/>
  <c r="E42" i="3"/>
  <c r="E47" i="3" s="1"/>
  <c r="H19" i="3"/>
  <c r="H9" i="6" s="1"/>
  <c r="H11" i="6" s="1"/>
  <c r="H42" i="3"/>
  <c r="H47" i="3" s="1"/>
  <c r="D54" i="1"/>
  <c r="F54" i="1"/>
  <c r="C53" i="1"/>
  <c r="E41" i="1"/>
  <c r="D66" i="12" l="1"/>
  <c r="E66" i="12" s="1"/>
  <c r="G66" i="12" s="1"/>
  <c r="C67" i="12" s="1"/>
  <c r="B42" i="12"/>
  <c r="G32" i="10"/>
  <c r="F38" i="10"/>
  <c r="F40" i="10" s="1"/>
  <c r="C31" i="10"/>
  <c r="B32" i="10"/>
  <c r="E39" i="6"/>
  <c r="F39" i="6" s="1"/>
  <c r="G39" i="6" s="1"/>
  <c r="H39" i="6" s="1"/>
  <c r="I39" i="6" s="1"/>
  <c r="E59" i="3"/>
  <c r="E48" i="3"/>
  <c r="E10" i="5" s="1"/>
  <c r="E11" i="5" s="1"/>
  <c r="I48" i="3"/>
  <c r="I10" i="5" s="1"/>
  <c r="I11" i="5" s="1"/>
  <c r="I13" i="7" s="1"/>
  <c r="I19" i="7" s="1"/>
  <c r="I20" i="7" s="1"/>
  <c r="I21" i="7" s="1"/>
  <c r="J21" i="7" s="1"/>
  <c r="I59" i="3"/>
  <c r="F59" i="3"/>
  <c r="F60" i="3" s="1"/>
  <c r="F16" i="4" s="1"/>
  <c r="F17" i="4" s="1"/>
  <c r="F48" i="3"/>
  <c r="F10" i="5" s="1"/>
  <c r="F11" i="5" s="1"/>
  <c r="D59" i="3"/>
  <c r="D60" i="3" s="1"/>
  <c r="D16" i="4" s="1"/>
  <c r="D17" i="4" s="1"/>
  <c r="D48" i="3"/>
  <c r="D10" i="5" s="1"/>
  <c r="D11" i="5" s="1"/>
  <c r="G48" i="3"/>
  <c r="G10" i="5" s="1"/>
  <c r="G11" i="5" s="1"/>
  <c r="G59" i="3"/>
  <c r="G60" i="3" s="1"/>
  <c r="H59" i="3"/>
  <c r="H60" i="3" s="1"/>
  <c r="H48" i="3"/>
  <c r="H10" i="5" s="1"/>
  <c r="H11" i="5" s="1"/>
  <c r="H12" i="6"/>
  <c r="H13" i="6" s="1"/>
  <c r="H15" i="6" s="1"/>
  <c r="E12" i="6"/>
  <c r="E13" i="6" s="1"/>
  <c r="E15" i="6" s="1"/>
  <c r="E16" i="6" s="1"/>
  <c r="I12" i="6"/>
  <c r="I13" i="6" s="1"/>
  <c r="I15" i="6" s="1"/>
  <c r="F12" i="6"/>
  <c r="F13" i="6" s="1"/>
  <c r="F15" i="6" s="1"/>
  <c r="D12" i="6"/>
  <c r="D13" i="6" s="1"/>
  <c r="D15" i="6" s="1"/>
  <c r="D16" i="6" s="1"/>
  <c r="G12" i="6"/>
  <c r="G13" i="6" s="1"/>
  <c r="G15" i="6" s="1"/>
  <c r="F41" i="1"/>
  <c r="C54" i="1"/>
  <c r="D55" i="1"/>
  <c r="F55" i="1"/>
  <c r="D67" i="12" l="1"/>
  <c r="E67" i="12" s="1"/>
  <c r="G67" i="12" s="1"/>
  <c r="C68" i="12" s="1"/>
  <c r="B46" i="12"/>
  <c r="B47" i="12"/>
  <c r="B56" i="12" s="1"/>
  <c r="B43" i="12"/>
  <c r="F36" i="10"/>
  <c r="F34" i="10"/>
  <c r="C32" i="10"/>
  <c r="B34" i="10" s="1"/>
  <c r="B38" i="10"/>
  <c r="B40" i="10" s="1"/>
  <c r="F16" i="6"/>
  <c r="G16" i="6" s="1"/>
  <c r="H16" i="6" s="1"/>
  <c r="I16" i="6" s="1"/>
  <c r="E60" i="3"/>
  <c r="E16" i="4" s="1"/>
  <c r="E17" i="4" s="1"/>
  <c r="I60" i="3"/>
  <c r="D56" i="1"/>
  <c r="F56" i="1"/>
  <c r="C55" i="1"/>
  <c r="G41" i="1"/>
  <c r="D68" i="12" l="1"/>
  <c r="E68" i="12" s="1"/>
  <c r="G68" i="12" s="1"/>
  <c r="C69" i="12" s="1"/>
  <c r="B49" i="12"/>
  <c r="B50" i="12" s="1"/>
  <c r="B52" i="12"/>
  <c r="B53" i="12" s="1"/>
  <c r="G56" i="12" s="1"/>
  <c r="B57" i="12" s="1"/>
  <c r="B48" i="12"/>
  <c r="B36" i="10"/>
  <c r="C56" i="1"/>
  <c r="H41" i="1"/>
  <c r="D69" i="12" l="1"/>
  <c r="E69" i="12" s="1"/>
  <c r="G69" i="12" s="1"/>
</calcChain>
</file>

<file path=xl/sharedStrings.xml><?xml version="1.0" encoding="utf-8"?>
<sst xmlns="http://schemas.openxmlformats.org/spreadsheetml/2006/main" count="594" uniqueCount="359">
  <si>
    <t>INGRESOS POR CONCEPTO DE VENTAS</t>
  </si>
  <si>
    <t>(Millores del año 1)</t>
  </si>
  <si>
    <t xml:space="preserve">Fase </t>
  </si>
  <si>
    <t>Inversión</t>
  </si>
  <si>
    <t>Operacional</t>
  </si>
  <si>
    <t>Nivel de producción</t>
  </si>
  <si>
    <t>Unidades vendidas en miles</t>
  </si>
  <si>
    <t>Precio de venta</t>
  </si>
  <si>
    <t>Ingeso por ventas (millones)</t>
  </si>
  <si>
    <t>Año</t>
  </si>
  <si>
    <t>Cuadro 12.9</t>
  </si>
  <si>
    <t>Cuadro 12.10</t>
  </si>
  <si>
    <t>DEPRACIACIÓN DE INVERSIONES FIJAS</t>
  </si>
  <si>
    <t>(Millones del año 1)</t>
  </si>
  <si>
    <t>Valor en libros del años 8</t>
  </si>
  <si>
    <t>ACTIVO FIJO</t>
  </si>
  <si>
    <t>Edificios</t>
  </si>
  <si>
    <t>Maquinaria y Equipos</t>
  </si>
  <si>
    <t>Vehículos</t>
  </si>
  <si>
    <t>Muebles y enseres</t>
  </si>
  <si>
    <t>Herramientas</t>
  </si>
  <si>
    <t>TOTAL</t>
  </si>
  <si>
    <t>VALORES</t>
  </si>
  <si>
    <t>VIDA ÚTIL</t>
  </si>
  <si>
    <t>Cuadro 12.11</t>
  </si>
  <si>
    <t>AMORTIZACIÓN DE DIFERIDOS</t>
  </si>
  <si>
    <t>Amortización de diferidos</t>
  </si>
  <si>
    <t>VALOR</t>
  </si>
  <si>
    <t>Cuadro 12.12</t>
  </si>
  <si>
    <t>COSTOS DE FINANCIACIÓN Y PAGO PRESTAMO</t>
  </si>
  <si>
    <t>MONTO SOLICITADO</t>
  </si>
  <si>
    <t>INTERES EFECTIVO ANUAL</t>
  </si>
  <si>
    <t>NUMERO DE CUOTAS</t>
  </si>
  <si>
    <t>TABLA DE AMORTIZACIÓN DEL CRÉDITO</t>
  </si>
  <si>
    <t>AÑOS</t>
  </si>
  <si>
    <t>VALOR DE LA CUOTA</t>
  </si>
  <si>
    <t>CUOTA</t>
  </si>
  <si>
    <t>INTERESES</t>
  </si>
  <si>
    <t>AMORTIZACIÓN A CAPITAL</t>
  </si>
  <si>
    <t>SALDOS</t>
  </si>
  <si>
    <t>Costos de financiación (Intereses)</t>
  </si>
  <si>
    <t>Pago a préstamo</t>
  </si>
  <si>
    <t>COSTO DE MATERIA PRIMA DE LA UNIDADES VENDIDAS</t>
  </si>
  <si>
    <t>Cuadro 12.13</t>
  </si>
  <si>
    <t>UNIDADES PRODUCCIDAS (Miles)</t>
  </si>
  <si>
    <t>Costo unitario (Unidades monetarias)</t>
  </si>
  <si>
    <t>TOTAL COSTO DE MATERIA PRIMA (Millones)</t>
  </si>
  <si>
    <t>Cuadro 12.14</t>
  </si>
  <si>
    <t>COSTO DE LA MANO DE OBRA DE LA UNIDADES VENDIDAS</t>
  </si>
  <si>
    <t>Costo unitario (unidades monetarias)</t>
  </si>
  <si>
    <t>TOTAL COSTO DE MANO DE OBRA (Millones)</t>
  </si>
  <si>
    <t>Cuadro 12.15</t>
  </si>
  <si>
    <t>GASTOS GENERALES DE FABRICACIÓN DE LAS UNIDADES VENDIDAS</t>
  </si>
  <si>
    <t>Costo unitario gastos generales de fabricación (unidades monetarias)</t>
  </si>
  <si>
    <t>Cuadro 12.16</t>
  </si>
  <si>
    <t>COSTOS DE OPERACIÓN Y DE FINANCIACIÓN</t>
  </si>
  <si>
    <t>Materiales e insumos</t>
  </si>
  <si>
    <t>Mano de obra directa</t>
  </si>
  <si>
    <t>Gastos generales de fabricación</t>
  </si>
  <si>
    <t>Depreciación</t>
  </si>
  <si>
    <t xml:space="preserve"> 1. COSTOS DE VENTAS</t>
  </si>
  <si>
    <t>Gastos generales de administración</t>
  </si>
  <si>
    <t>Gastos generales de ventas</t>
  </si>
  <si>
    <t>Gastos generales de distribución</t>
  </si>
  <si>
    <t xml:space="preserve"> 2. GASTOS OPERATIVOS</t>
  </si>
  <si>
    <t>COSTOS DE OPERACIÓN (1+2)</t>
  </si>
  <si>
    <t>COSTOS DE FINANCIACIÓN (Intereses)</t>
  </si>
  <si>
    <t>TOTAL COSTOS DE OPERACIÓN Y DE FINANCIACIÓN</t>
  </si>
  <si>
    <t>Cuadro 12.17</t>
  </si>
  <si>
    <t>CAPITAL DE TRABAJO - SALDO DE EFECTIVO REQUERIDO EN CAJA</t>
  </si>
  <si>
    <t>Días de cobertura</t>
  </si>
  <si>
    <t>Coeficiente de renovación</t>
  </si>
  <si>
    <t>AÑO</t>
  </si>
  <si>
    <t>SALDO DE EFECTIVO REQUERIDOEN CAJA</t>
  </si>
  <si>
    <t>Cuadro 12.18</t>
  </si>
  <si>
    <t>CALCULO DE CAPITAL DE TRABAJO</t>
  </si>
  <si>
    <t>Activo corriente</t>
  </si>
  <si>
    <t xml:space="preserve"> 1. Saldo de efectivo requerido en caja</t>
  </si>
  <si>
    <t xml:space="preserve"> 2. Cuentas por cobrar</t>
  </si>
  <si>
    <t xml:space="preserve"> 3. Existencias </t>
  </si>
  <si>
    <t xml:space="preserve">     Materiales e insumos</t>
  </si>
  <si>
    <t xml:space="preserve">     Productos en proceso</t>
  </si>
  <si>
    <t xml:space="preserve">     Productos terminados </t>
  </si>
  <si>
    <t>Total activo corriente</t>
  </si>
  <si>
    <t>Incrementos del activo corriente</t>
  </si>
  <si>
    <t xml:space="preserve">Pasivo corriente </t>
  </si>
  <si>
    <t xml:space="preserve"> 1. Cuentas por pagar</t>
  </si>
  <si>
    <t xml:space="preserve">      Materiales e insumos </t>
  </si>
  <si>
    <t xml:space="preserve">      Mano de obra directa</t>
  </si>
  <si>
    <t xml:space="preserve">      Gastos generales de fabricación</t>
  </si>
  <si>
    <t xml:space="preserve">     Gastos generales de administración</t>
  </si>
  <si>
    <t xml:space="preserve">    Gastos generales de ventas</t>
  </si>
  <si>
    <t xml:space="preserve">     Gastos generales de diatribución</t>
  </si>
  <si>
    <t>Total pasivo corriente</t>
  </si>
  <si>
    <t>Incrementos del pasivo corriente</t>
  </si>
  <si>
    <t>CAPITAL DE TRABAJO
(Activo corriente menos pasivo corriente)</t>
  </si>
  <si>
    <t>Incrementos del capital de trabajo</t>
  </si>
  <si>
    <t>Cuadro 12.19</t>
  </si>
  <si>
    <t>INVERSIONES DEL PROYECTO</t>
  </si>
  <si>
    <t xml:space="preserve"> 1. Inversiones fijas</t>
  </si>
  <si>
    <t xml:space="preserve">     (Iniciales y reposiciones)</t>
  </si>
  <si>
    <t xml:space="preserve">     Terrenos</t>
  </si>
  <si>
    <t xml:space="preserve">     Edicios </t>
  </si>
  <si>
    <t xml:space="preserve">     Maquinaria y equipo</t>
  </si>
  <si>
    <t xml:space="preserve">     Vehículos</t>
  </si>
  <si>
    <t xml:space="preserve">     Muebles y enseres</t>
  </si>
  <si>
    <t>Total inversiones fijas</t>
  </si>
  <si>
    <t xml:space="preserve"> 2. Gastos preoperativos</t>
  </si>
  <si>
    <t xml:space="preserve"> 3. Incremento del capital de trabajo</t>
  </si>
  <si>
    <t xml:space="preserve">TOTAL INVERSIONES   </t>
  </si>
  <si>
    <t>Cuadro 12.20</t>
  </si>
  <si>
    <t>ACTIVOS TOTALES</t>
  </si>
  <si>
    <t>Inversiones fijas</t>
  </si>
  <si>
    <t>(iniciales y reposición)</t>
  </si>
  <si>
    <t>Gastos preoperativos</t>
  </si>
  <si>
    <t>Incremento del activo corriente</t>
  </si>
  <si>
    <t xml:space="preserve">TOTAL </t>
  </si>
  <si>
    <t>Cuadro 12.21</t>
  </si>
  <si>
    <t>RECURSOS FINANCIEROS</t>
  </si>
  <si>
    <t>Aporte del capital o capital social</t>
  </si>
  <si>
    <t>Crédito de abastecedores</t>
  </si>
  <si>
    <t>Préstamo bancarios</t>
  </si>
  <si>
    <t>Rendimientos financieros</t>
  </si>
  <si>
    <t>Otros recursos (arrendamientos, participaciones, etc).</t>
  </si>
  <si>
    <t>Cuadro 12.22</t>
  </si>
  <si>
    <t>ESTADO DE PERDIDAS Y GANANCIAS O ESTADO DE RESULTADOS</t>
  </si>
  <si>
    <t>Ingresos por concepto de ventas</t>
  </si>
  <si>
    <t>Más otros ingresos</t>
  </si>
  <si>
    <t>Menos costos de operación y de financiación</t>
  </si>
  <si>
    <t>Menos otros egresos</t>
  </si>
  <si>
    <t>Utilidad antes de impuestos</t>
  </si>
  <si>
    <t>Menos impuesto de renta (30%)</t>
  </si>
  <si>
    <t>Utilidad neta</t>
  </si>
  <si>
    <t>Menos dividendos</t>
  </si>
  <si>
    <t>Utilidades no repartidas</t>
  </si>
  <si>
    <t>Utilidades no repartidas acumuladas (Reservas)</t>
  </si>
  <si>
    <t>Cuadro 12.23</t>
  </si>
  <si>
    <t>(En la forma que lo exige la banca comercial)</t>
  </si>
  <si>
    <t>Ingreso por concepto de ventas</t>
  </si>
  <si>
    <t>Menos costos de ventas</t>
  </si>
  <si>
    <t>Utilidad bruta en ventas</t>
  </si>
  <si>
    <t>Menos gastos operativos</t>
  </si>
  <si>
    <t>Utilidad operativa</t>
  </si>
  <si>
    <t>Menos costos de financiación</t>
  </si>
  <si>
    <t>Menos impuesto de renta 30%</t>
  </si>
  <si>
    <t>Utilidad no repartidas</t>
  </si>
  <si>
    <t>Utilidad no repartidas acumuladas (reservas)</t>
  </si>
  <si>
    <t>Cuadro 12.24</t>
  </si>
  <si>
    <t>FUENTES Y USOS DE FONDOS DE EFECTIVO</t>
  </si>
  <si>
    <t>ENTRADAS DE EFECTIVO</t>
  </si>
  <si>
    <t xml:space="preserve"> 1. Recursos financieros</t>
  </si>
  <si>
    <t xml:space="preserve"> 2. Ingresos por concepto de ventas</t>
  </si>
  <si>
    <t xml:space="preserve"> 3. Valor remanente en el último año</t>
  </si>
  <si>
    <t>Valor remanente en el último año</t>
  </si>
  <si>
    <t>Terrenos</t>
  </si>
  <si>
    <t>TOTAL ENTRADAS DE EFECTIVO</t>
  </si>
  <si>
    <t>SALIDAS DE EFECTIVO</t>
  </si>
  <si>
    <t xml:space="preserve"> 1. Incrementos de los activos totales</t>
  </si>
  <si>
    <t>TOTAL COSTOS DE OPERACIÓN NETOS DE DEPRECIACION, AMORTIZACIÓN Y COSTOS FINANCIEROS</t>
  </si>
  <si>
    <t xml:space="preserve"> 3. Costos de financiación (Intereses)</t>
  </si>
  <si>
    <t xml:space="preserve"> 4. Pago de préstamo</t>
  </si>
  <si>
    <t xml:space="preserve"> 2. Costos de operación, netos de
      depreciación y de amortización de diferidos</t>
  </si>
  <si>
    <t xml:space="preserve"> 5. Impuestos</t>
  </si>
  <si>
    <t xml:space="preserve"> 6. Dividendos</t>
  </si>
  <si>
    <t>TOTAL SALIDAS DE EFECTIVO</t>
  </si>
  <si>
    <t>ENTRADAS MENOS SALIDAS</t>
  </si>
  <si>
    <t>SALDO ACUMULADOS DE EFECTIVO</t>
  </si>
  <si>
    <t>Cuadro 12.25</t>
  </si>
  <si>
    <t xml:space="preserve"> 2. Utilidad operativa</t>
  </si>
  <si>
    <t xml:space="preserve"> 3. Depreciación</t>
  </si>
  <si>
    <t xml:space="preserve"> 4. Amortización de diferidos</t>
  </si>
  <si>
    <t xml:space="preserve"> 5. Valor remanente en el último año</t>
  </si>
  <si>
    <t xml:space="preserve"> 2. Costos de financiación</t>
  </si>
  <si>
    <t xml:space="preserve"> 3. Pago de préstamos</t>
  </si>
  <si>
    <t xml:space="preserve"> 4. Impuestos </t>
  </si>
  <si>
    <t xml:space="preserve"> 5. Dividendos</t>
  </si>
  <si>
    <t>SALDO ACUMULADO DE EFECTIVO</t>
  </si>
  <si>
    <t>Cuadro 12.26</t>
  </si>
  <si>
    <t>BALANCE PROYECTADO</t>
  </si>
  <si>
    <t>ACTIVOS</t>
  </si>
  <si>
    <t>Activos corrientes</t>
  </si>
  <si>
    <t xml:space="preserve"> 1. Efectivo</t>
  </si>
  <si>
    <t xml:space="preserve"> 3. Inventario de materias primas</t>
  </si>
  <si>
    <t xml:space="preserve"> 4. Inventario productos en proceso</t>
  </si>
  <si>
    <t xml:space="preserve"> 5. Inventario de productos terminados</t>
  </si>
  <si>
    <t xml:space="preserve"> 6. Inventario de repuestos y suministros</t>
  </si>
  <si>
    <t>TOTAL ACTIVOS CORRIENTES</t>
  </si>
  <si>
    <t>ACTIVOS FIJOS</t>
  </si>
  <si>
    <t>NO DEPRECIABLES</t>
  </si>
  <si>
    <t xml:space="preserve"> 7. Terrenos</t>
  </si>
  <si>
    <t>DEPRECIABLES</t>
  </si>
  <si>
    <t xml:space="preserve"> 8. Edificios</t>
  </si>
  <si>
    <t xml:space="preserve"> 9. Maquinaria y equipos</t>
  </si>
  <si>
    <t xml:space="preserve"> 10. Muebles y enseres</t>
  </si>
  <si>
    <t xml:space="preserve"> 11. Vehículos</t>
  </si>
  <si>
    <t xml:space="preserve"> 12. Herramientas</t>
  </si>
  <si>
    <t>TOTAL ACTIVOS FIJOS</t>
  </si>
  <si>
    <t>ACTIVOS DIFERIDOS</t>
  </si>
  <si>
    <t xml:space="preserve"> 13. Gastos preoperativos</t>
  </si>
  <si>
    <t>TOTAL ACTIVOS DIFERIDOS</t>
  </si>
  <si>
    <t>TOTAL ACTIVOS</t>
  </si>
  <si>
    <t>PASIVO Y PATRIMONIO</t>
  </si>
  <si>
    <t xml:space="preserve">PASIVO  </t>
  </si>
  <si>
    <t xml:space="preserve"> 14. Pasivos corrientes</t>
  </si>
  <si>
    <t xml:space="preserve"> 15. Préstamos a corto, mediana y largo plazo.</t>
  </si>
  <si>
    <t>TOTAL PASIVO</t>
  </si>
  <si>
    <t>PATRIMONIO</t>
  </si>
  <si>
    <t xml:space="preserve"> 16. Capital social</t>
  </si>
  <si>
    <t xml:space="preserve"> 17. Reservas</t>
  </si>
  <si>
    <t>TOTAL PATRIMONIO</t>
  </si>
  <si>
    <t>TOTAL PASIVO Y PATRIMONIO</t>
  </si>
  <si>
    <t>Aporte del capital o capital social acumulado</t>
  </si>
  <si>
    <t>Cuadro 12.27</t>
  </si>
  <si>
    <t>RAZONES E INDICADORES FINANCIEROS</t>
  </si>
  <si>
    <t>Indicador</t>
  </si>
  <si>
    <t>Año 1</t>
  </si>
  <si>
    <t>Año 2</t>
  </si>
  <si>
    <t>Año 3</t>
  </si>
  <si>
    <t>Año 4</t>
  </si>
  <si>
    <t>Año 5</t>
  </si>
  <si>
    <t>Análisis</t>
  </si>
  <si>
    <t>Se conoce también con el nombre de prueba del ácido o liquidez seca. Es un tés más riguroso, el cual pretende verificar la capacidad del proyecto para cancelar sus obligaciones corrientes pero sin depender de la venta de sus existencias, es decir, básicamente con su saldo en efectivo.
Se interpreta diciendo que el proyecto presenta una prueba ácida de 1.90 para el primer año, lo que quiere decir que por cada peso que se debe a corto plazo se cuenta, para su cancelación, con 1.90 pesos en activos corrientes de fácil realización, sin tener que recurrir a la venta de inventarios.</t>
  </si>
  <si>
    <t>Año 7</t>
  </si>
  <si>
    <t>Año 8</t>
  </si>
  <si>
    <t>Año 6</t>
  </si>
  <si>
    <t>Se interpreta diciendo que el proyecto tendrá una razón corriente de 26,74 para el primer año. Esto quiere decir, que por cada peso que se debe en el corto plazo, se cuenta con aproximadamente 27 pesos para respaldar esa obligación. De igual forma para los años 2,3,4 y 5.</t>
  </si>
  <si>
    <t>Razón y formula</t>
  </si>
  <si>
    <t>Fase</t>
  </si>
  <si>
    <t>Operación</t>
  </si>
  <si>
    <t>El invetario de materia prima rota XXX veces en el año 1 y XX veces en año 2. En otras palabras, este inventario no alcanza a rotar ni siquiera un vez en cada uno de los años; es decir que la materia prima utilizada en el año es menor que el inventario promedio mantenido por el proyecto.</t>
  </si>
  <si>
    <r>
      <t xml:space="preserve">INDICADORES DE ACTIVIDAD
</t>
    </r>
    <r>
      <rPr>
        <sz val="12"/>
        <rFont val="Arial"/>
        <family val="2"/>
      </rPr>
      <t>Estos indicadores llamados también indicadores de rotación, tratan de medir la eficiencia con la cual el proyecto utiliza sus activos, según la velocidad de recuperación de los valores aplicados en ellos. Se pretende imprimirle un sentido dinámico al análisis de la aplicación de recursos, mediante la comparación entre cuentas de balance (estáticas) y cuentas de resultado (dinámicas). Lo anterior surge de un principio elemental en el campo de la finanzas, el cual dice que todos los activos de una empresa deben contribuir al máximo en el logro los objetivos financieros de la misma, de tal suerte que no conviene mantener activos inproductivos o innecesarios.</t>
    </r>
  </si>
  <si>
    <r>
      <rPr>
        <sz val="18"/>
        <rFont val="Arial"/>
        <family val="2"/>
      </rPr>
      <t>LIQUIDEZ</t>
    </r>
    <r>
      <rPr>
        <sz val="10"/>
        <rFont val="Arial"/>
        <family val="2"/>
      </rPr>
      <t xml:space="preserve">
</t>
    </r>
    <r>
      <rPr>
        <sz val="12"/>
        <rFont val="Arial"/>
        <family val="2"/>
      </rPr>
      <t>Estos indicadores miden la capacidad que tiene el proyecto para cancelar sus obligaciones de corto plazo. Sirven para establecer la facilidad o dificultad que presenta una organización para pagar sus pasivos corrientes con el producto de convertir a efectivo sus activos corrientes.</t>
    </r>
  </si>
  <si>
    <t>Los inventarios totales rotaron XXX veces en el año 1 (cada 220 días) y XX veces en el año 2 (cada 173 días). En otras palabras, que las ventas, valoradas al costo, fueron equivalentes a XX veces el inventario promedio en el año 2 y a XX veces el inventario promedio en el año 3.</t>
  </si>
  <si>
    <t>.</t>
  </si>
  <si>
    <t>El inventario de productos terminados rotó XXX veces en el año 2 y XXX veces en el año 3. Es decir que el inventario de productos terminados se vendió totalmente XX veces en el primer año y XX veces en el segundo año</t>
  </si>
  <si>
    <t>Las cuentas por cobrar del proyecto giran XX veces durante el año 1. Es decir que la cantidad de $XXX millones se convirtió a efectivo xxx veces durante este periodo.</t>
  </si>
  <si>
    <t>Durante el año 1 el proyecto pagó las cuentas a sus proveedores, en promedio, cada XXX días.</t>
  </si>
  <si>
    <r>
      <t xml:space="preserve">Endeudamiento
</t>
    </r>
    <r>
      <rPr>
        <sz val="12"/>
        <rFont val="Arial"/>
        <family val="2"/>
      </rPr>
      <t>Estos indicadores llamados también indicadores de rotación, tratan de medir la eficiencia con la cual el proyecto utiliza sus activos, según la velocidad de recuperación de los valores aplicados en ellos. Se pretende imprimirle un sentido dinámico al análisis de la aplicación de recursos, mediante la comparación entre cuentas de balance (estáticas) y cuentas de resultado (dinámicas). Lo anterior surge de un principio elemental en el campo de la finanzas, el cual dice que todos los activos de una empresa deben contribuir al máximo en el logro los objetivos financieros de la misma, de tal suerte que no conviene mantener activos inproductivos o innecesarios.</t>
    </r>
  </si>
  <si>
    <t>INDICADORES DE COSTOS</t>
  </si>
  <si>
    <r>
      <t xml:space="preserve">RENTABILIDAD
</t>
    </r>
    <r>
      <rPr>
        <sz val="12"/>
        <rFont val="Arial"/>
        <family val="2"/>
      </rPr>
      <t>Los indicadores de rendimiento, denominados también de rentabilidad o lucratividad, sirven para medir la efectividad de la administración del proyecto para controlar los costos y gastos y, de esta manera, convertir las ventas en utilidades</t>
    </r>
  </si>
  <si>
    <t>Las ventas del proyecto generan un XX% de utilidad bruta en el año 1 y un xxx% en el año 2. En otras palabras, cada $1 vendido en el año 1 generó XX centavos de utilidad, y cada $1 vendido en el año 2 generó XX centavos de utilidad.</t>
  </si>
  <si>
    <t>La utilidad operacional corresponde a un XX% de las ventas netas en el año 1 y un XX% en el año 2. Esto es, que de cada $1 vendido en el año 1 se reportaron XXX centavos de utilidad operacional y en el año 2 XX centavos.</t>
  </si>
  <si>
    <t>La utilidad neta correspondió a un XXX% de las ventas netas en el año 1. Lo anterior equivale a decir que cada peso (4) vendido generó XX centavos de utilidad neta en el año 1.</t>
  </si>
  <si>
    <t>Las utilidades netas correspondieron al XX% sobre el patrimonio en el año 1. Quiere decir esto que los socios o inversionistas del proyecto obtendrán un rendimiento sobre su inversión de XXX% en el año 1.</t>
  </si>
  <si>
    <t>La utilidad neta, con respecto al activo total, corresponde al XX% en el año 1. O lo que es igual, que cada $1 invertido en activo total generará XX centavos de utilidad neta, en el año 1.</t>
  </si>
  <si>
    <t>El proyecto tarda XX días en recuperar su cartera o cuentas por cobrar comerciales. En otras palabras, que la totalidad de la cartera se convierte a efectivo, en promedio, cada XX días.</t>
  </si>
  <si>
    <t>CALCULO DE COSTOS FIJOS Y COSTOS VARIABLES</t>
  </si>
  <si>
    <t>CUENTAS</t>
  </si>
  <si>
    <t>UNIDADES PRODUCIDAS</t>
  </si>
  <si>
    <t>PRECIO DE VENTA</t>
  </si>
  <si>
    <t>COSTOS VARIABLES</t>
  </si>
  <si>
    <t>TOTAL COSTOS VARIABLES</t>
  </si>
  <si>
    <t>COSTO VARIABLE POR UNIDAD</t>
  </si>
  <si>
    <t>GASTOS FIJOS</t>
  </si>
  <si>
    <t>COSTO FIJO POR UNIDAD</t>
  </si>
  <si>
    <t xml:space="preserve">TOTAL COSTOS </t>
  </si>
  <si>
    <t>COSTO UNITARIO</t>
  </si>
  <si>
    <t>UTILIDAD UNITARIA</t>
  </si>
  <si>
    <t>PORCENTAJE DE UTILIDAD UNITARIA</t>
  </si>
  <si>
    <t>CALCULO DEL PUNTO DE EQUILIBRIO</t>
  </si>
  <si>
    <t xml:space="preserve">VALORES </t>
  </si>
  <si>
    <t>%</t>
  </si>
  <si>
    <t>VENTAS</t>
  </si>
  <si>
    <t>Menos: Costos Variables</t>
  </si>
  <si>
    <t>Igual margen de contribución</t>
  </si>
  <si>
    <t>PUNTO DE EQUIL. EN $</t>
  </si>
  <si>
    <t>PUNTO DE EQUIL.EN UNID.</t>
  </si>
  <si>
    <t>MARGEN DE C.UNITARIA</t>
  </si>
  <si>
    <t>PUNTO DE E. UNIDADES</t>
  </si>
  <si>
    <t>UNIDADES</t>
  </si>
  <si>
    <t>C. FIJOS</t>
  </si>
  <si>
    <t>C.TOTALES</t>
  </si>
  <si>
    <t xml:space="preserve">A Ñ O 3 </t>
  </si>
  <si>
    <t>AÑO 4</t>
  </si>
  <si>
    <t>AÑO 5</t>
  </si>
  <si>
    <t>AÑO 6</t>
  </si>
  <si>
    <t>AÑO 7</t>
  </si>
  <si>
    <t>AÑO 8</t>
  </si>
  <si>
    <t>NIVEL DE PRODUCCIÓN</t>
  </si>
  <si>
    <t xml:space="preserve">INGRESOS POR VENTAS </t>
  </si>
  <si>
    <t>CV</t>
  </si>
  <si>
    <t>CF</t>
  </si>
  <si>
    <t>Gastos generales de administración.</t>
  </si>
  <si>
    <t>Gastos generales en ventas</t>
  </si>
  <si>
    <t>Costos de financiación (intereses)</t>
  </si>
  <si>
    <t>TOTAL COSTOS FIJOS</t>
  </si>
  <si>
    <t>AÑO 3</t>
  </si>
  <si>
    <t>AÑLO 4</t>
  </si>
  <si>
    <t>PUNTOS DE LA GRAFICA AÑO 1</t>
  </si>
  <si>
    <t>DATOS GENERALES</t>
  </si>
  <si>
    <t>UNIDADES PRODUCCIDAS:</t>
  </si>
  <si>
    <t>TOTAL COSTOS FIJOS:</t>
  </si>
  <si>
    <t>TOTAL COSTOS VARIABLES:</t>
  </si>
  <si>
    <t>COSTOS TOTALES:</t>
  </si>
  <si>
    <t>UNTILIDAD UNITARIA:</t>
  </si>
  <si>
    <t>PUNTO DE EQUILIBRIO EN UNIDADES</t>
  </si>
  <si>
    <t>PUNTO DE EQUILIBRIO EN PESOS</t>
  </si>
  <si>
    <t>Cuadro 13.2</t>
  </si>
  <si>
    <t>FLUJO DE EFECTIVO NETO</t>
  </si>
  <si>
    <t xml:space="preserve">     Préstamos</t>
  </si>
  <si>
    <t xml:space="preserve">     Ingreso por concepto de ventas</t>
  </si>
  <si>
    <t xml:space="preserve">     Otros ingresos</t>
  </si>
  <si>
    <t xml:space="preserve">     Valor remanente en el último año</t>
  </si>
  <si>
    <t xml:space="preserve">     Inversiones totales</t>
  </si>
  <si>
    <t xml:space="preserve">     Costos de operación, netos de depreciación y amortización de diferidos</t>
  </si>
  <si>
    <t xml:space="preserve">     Costos de financiación</t>
  </si>
  <si>
    <t xml:space="preserve">     Pago préstamos</t>
  </si>
  <si>
    <t xml:space="preserve">     Impuestos</t>
  </si>
  <si>
    <t>FLUJO DE FONDOS NETO</t>
  </si>
  <si>
    <t>FUENTES DE FINANCIACIÓN</t>
  </si>
  <si>
    <t xml:space="preserve">PROPORCIONES </t>
  </si>
  <si>
    <t>TASAS DE INTERÉS</t>
  </si>
  <si>
    <t>Tasa se interés efectiva</t>
  </si>
  <si>
    <t>TASAS PONDERADAS</t>
  </si>
  <si>
    <t>Aporte de los socios</t>
  </si>
  <si>
    <t>Crédito bancario</t>
  </si>
  <si>
    <t>Total inversión</t>
  </si>
  <si>
    <t>RIESGO</t>
  </si>
  <si>
    <t>TREMA</t>
  </si>
  <si>
    <t>INDICADORES DE RENTABILIDAD FLUJO DE FONDOS CON FINANCIACIÓN</t>
  </si>
  <si>
    <t>Año 0</t>
  </si>
  <si>
    <t>Valor presente neto (VPN)</t>
  </si>
  <si>
    <t>Tasa interna de retorno (TIR)</t>
  </si>
  <si>
    <t>RELACIÓN BENEFICIO COSTO</t>
  </si>
  <si>
    <t>Valor presente de ingresos</t>
  </si>
  <si>
    <t>Valor presente de egresos</t>
  </si>
  <si>
    <t>(B/C)-1</t>
  </si>
  <si>
    <t xml:space="preserve">Costo anual equivalente </t>
  </si>
  <si>
    <t>Valor futuro VF</t>
  </si>
  <si>
    <t>TASA VERDADERA DE RENTABILIDAD</t>
  </si>
  <si>
    <t>Costo anual equivalente de los ingresos</t>
  </si>
  <si>
    <r>
      <t>Valor futuro de ingresos  VF</t>
    </r>
    <r>
      <rPr>
        <vertAlign val="subscript"/>
        <sz val="12"/>
        <rFont val="Arial"/>
        <family val="2"/>
      </rPr>
      <t>i</t>
    </r>
  </si>
  <si>
    <t>Nuevo flujo de fondos</t>
  </si>
  <si>
    <t>TVR</t>
  </si>
  <si>
    <t>SIGNIFICADO DE LA TASA INTERNA DE RETORNO - FLUJO DE FONDOS SIN FINANCIACIÓN</t>
  </si>
  <si>
    <t>Períodos</t>
  </si>
  <si>
    <t>Saldo al incio del período</t>
  </si>
  <si>
    <t>Rentabilidad ganada durante el período</t>
  </si>
  <si>
    <t>Saldo inicial más rentabilidad</t>
  </si>
  <si>
    <t>Retiro al final del período</t>
  </si>
  <si>
    <t>Saldo al final del período</t>
  </si>
  <si>
    <t xml:space="preserve">  0  - 1</t>
  </si>
  <si>
    <t xml:space="preserve">  1  - 2</t>
  </si>
  <si>
    <t xml:space="preserve">  2  - 3</t>
  </si>
  <si>
    <t xml:space="preserve">  3  - 4</t>
  </si>
  <si>
    <t xml:space="preserve">  4  - 5</t>
  </si>
  <si>
    <t>TASA DE INTERES DE OPORTUNIDAD DEFLACTADA</t>
  </si>
  <si>
    <t>TIO</t>
  </si>
  <si>
    <t xml:space="preserve"> 5 - 6</t>
  </si>
  <si>
    <t xml:space="preserve"> 6 - 7</t>
  </si>
  <si>
    <t xml:space="preserve"> 7- 8</t>
  </si>
  <si>
    <t>GRAFICA DE LA TIR</t>
  </si>
  <si>
    <t>INTERES</t>
  </si>
  <si>
    <t>VPN</t>
  </si>
  <si>
    <t xml:space="preserve">TASA DE OPORTUNIDAD (TIO) = </t>
  </si>
  <si>
    <t>TIR =</t>
  </si>
  <si>
    <t>VPN =</t>
  </si>
  <si>
    <t>CALCULO DE LA TIO - COSTO DE CAPITAL</t>
  </si>
  <si>
    <t>INCREMENTOS DEL PASIVO CORRIENTE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</si>
</sst>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 #,##0.00_);[Red]\(&quot;$&quot;\ #,##0.00\)"/>
    <numFmt numFmtId="164" formatCode="0.000"/>
    <numFmt numFmtId="165" formatCode="#,##0.000"/>
    <numFmt numFmtId="167" formatCode="0.000%"/>
    <numFmt numFmtId="168" formatCode="0.0000%"/>
    <numFmt numFmtId="170" formatCode="#,##0_ ;[Red]\-#,##0\ "/>
    <numFmt numFmtId="175" formatCode="_ * #,##0.00_ ;_ * \-#,##0.00_ ;_ * &quot;-&quot;??_ ;_ @_ "/>
  </numFmts>
  <fonts count="26" x14ac:knownFonts="1">
    <font>
      <sz val="12"/>
      <color theme="1"/>
      <name val="Arial"/>
      <family val="2"/>
    </font>
    <font>
      <b/>
      <sz val="12"/>
      <color theme="1"/>
      <name val="Arial"/>
      <family val="2"/>
    </font>
    <font>
      <sz val="10"/>
      <color theme="1"/>
      <name val="Arial"/>
      <family val="2"/>
    </font>
    <font>
      <b/>
      <sz val="12"/>
      <color rgb="FFFF0000"/>
      <name val="Arial"/>
      <family val="2"/>
    </font>
    <font>
      <b/>
      <sz val="12"/>
      <name val="Arial"/>
      <family val="2"/>
    </font>
    <font>
      <sz val="12"/>
      <name val="Arial"/>
      <family val="2"/>
    </font>
    <font>
      <sz val="20"/>
      <name val="Arial"/>
      <family val="2"/>
    </font>
    <font>
      <sz val="18"/>
      <name val="Arial"/>
      <family val="2"/>
    </font>
    <font>
      <sz val="16"/>
      <name val="Arial"/>
      <family val="2"/>
    </font>
    <font>
      <sz val="10"/>
      <name val="Arial"/>
      <family val="2"/>
    </font>
    <font>
      <sz val="14"/>
      <name val="Arial"/>
      <family val="2"/>
    </font>
    <font>
      <sz val="11"/>
      <name val="Arial"/>
      <family val="2"/>
    </font>
    <font>
      <sz val="12"/>
      <color theme="1"/>
      <name val="Arial"/>
      <family val="2"/>
    </font>
    <font>
      <b/>
      <sz val="12"/>
      <color theme="0"/>
      <name val="Arial"/>
      <family val="2"/>
    </font>
    <font>
      <sz val="8"/>
      <name val="Arial"/>
      <family val="2"/>
    </font>
    <font>
      <sz val="18"/>
      <color theme="0" tint="-0.14999847407452621"/>
      <name val="Arial"/>
      <family val="2"/>
    </font>
    <font>
      <sz val="14"/>
      <color theme="0" tint="-0.14999847407452621"/>
      <name val="Arial"/>
      <family val="2"/>
    </font>
    <font>
      <sz val="12"/>
      <color theme="0" tint="-0.14999847407452621"/>
      <name val="Arial"/>
      <family val="2"/>
    </font>
    <font>
      <sz val="12"/>
      <color indexed="8"/>
      <name val="Arial"/>
      <family val="2"/>
    </font>
    <font>
      <sz val="10"/>
      <color indexed="8"/>
      <name val="Arial"/>
      <family val="2"/>
    </font>
    <font>
      <b/>
      <sz val="12"/>
      <color rgb="FF0070C0"/>
      <name val="Arial"/>
      <family val="2"/>
    </font>
    <font>
      <b/>
      <sz val="16"/>
      <color theme="0"/>
      <name val="Arial"/>
      <family val="2"/>
    </font>
    <font>
      <b/>
      <sz val="10"/>
      <name val="Arial"/>
      <family val="2"/>
    </font>
    <font>
      <vertAlign val="subscript"/>
      <sz val="12"/>
      <name val="Arial"/>
      <family val="2"/>
    </font>
    <font>
      <b/>
      <sz val="20"/>
      <name val="Arial"/>
      <family val="2"/>
    </font>
    <font>
      <b/>
      <sz val="12"/>
      <color theme="3" tint="0.39997558519241921"/>
      <name val="Arial"/>
      <family val="2"/>
    </font>
  </fonts>
  <fills count="6">
    <fill>
      <patternFill patternType="none"/>
    </fill>
    <fill>
      <patternFill patternType="gray125"/>
    </fill>
    <fill>
      <patternFill patternType="solid">
        <fgColor theme="0" tint="-0.14999847407452621"/>
        <bgColor indexed="64"/>
      </patternFill>
    </fill>
    <fill>
      <gradientFill degree="90">
        <stop position="0">
          <color theme="4" tint="0.40000610370189521"/>
        </stop>
        <stop position="0.5">
          <color theme="3"/>
        </stop>
        <stop position="1">
          <color theme="4" tint="0.40000610370189521"/>
        </stop>
      </gradientFill>
    </fill>
    <fill>
      <gradientFill type="path" left="0.5" right="0.5" top="0.5" bottom="0.5">
        <stop position="0">
          <color theme="0"/>
        </stop>
        <stop position="1">
          <color theme="0" tint="-0.1490218817712943"/>
        </stop>
      </gradientFill>
    </fill>
    <fill>
      <patternFill patternType="solid">
        <fgColor theme="3" tint="-0.249977111117893"/>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thin">
        <color indexed="64"/>
      </left>
      <right/>
      <top style="thin">
        <color indexed="64"/>
      </top>
      <bottom style="thin">
        <color indexed="64"/>
      </bottom>
      <diagonal/>
    </border>
    <border>
      <left style="thick">
        <color theme="3" tint="0.39994506668294322"/>
      </left>
      <right/>
      <top style="thick">
        <color theme="3" tint="0.39994506668294322"/>
      </top>
      <bottom/>
      <diagonal/>
    </border>
    <border>
      <left/>
      <right/>
      <top style="thick">
        <color theme="3" tint="0.39994506668294322"/>
      </top>
      <bottom/>
      <diagonal/>
    </border>
    <border>
      <left/>
      <right style="thick">
        <color theme="3" tint="0.39994506668294322"/>
      </right>
      <top style="thick">
        <color theme="3" tint="0.39994506668294322"/>
      </top>
      <bottom/>
      <diagonal/>
    </border>
    <border>
      <left style="thick">
        <color theme="3" tint="0.39994506668294322"/>
      </left>
      <right/>
      <top/>
      <bottom/>
      <diagonal/>
    </border>
    <border>
      <left/>
      <right style="thick">
        <color theme="3" tint="0.39994506668294322"/>
      </right>
      <top/>
      <bottom/>
      <diagonal/>
    </border>
    <border>
      <left style="thick">
        <color theme="3" tint="0.39994506668294322"/>
      </left>
      <right/>
      <top/>
      <bottom style="thick">
        <color theme="3" tint="0.39994506668294322"/>
      </bottom>
      <diagonal/>
    </border>
    <border>
      <left/>
      <right/>
      <top/>
      <bottom style="thick">
        <color theme="3" tint="0.39994506668294322"/>
      </bottom>
      <diagonal/>
    </border>
    <border>
      <left/>
      <right style="thick">
        <color theme="3" tint="0.39994506668294322"/>
      </right>
      <top/>
      <bottom style="thick">
        <color theme="3" tint="0.39994506668294322"/>
      </bottom>
      <diagonal/>
    </border>
  </borders>
  <cellStyleXfs count="2">
    <xf numFmtId="0" fontId="0" fillId="0" borderId="0"/>
    <xf numFmtId="9" fontId="12" fillId="0" borderId="0" applyFont="0" applyFill="0" applyBorder="0" applyAlignment="0" applyProtection="0"/>
  </cellStyleXfs>
  <cellXfs count="222">
    <xf numFmtId="0" fontId="0" fillId="0" borderId="0" xfId="0"/>
    <xf numFmtId="0" fontId="0" fillId="0" borderId="0" xfId="0" applyAlignment="1">
      <alignment horizontal="center"/>
    </xf>
    <xf numFmtId="9" fontId="0" fillId="0" borderId="0" xfId="0" applyNumberFormat="1"/>
    <xf numFmtId="2" fontId="0" fillId="0" borderId="0" xfId="0" applyNumberFormat="1"/>
    <xf numFmtId="1" fontId="0" fillId="0" borderId="0" xfId="0" applyNumberFormat="1"/>
    <xf numFmtId="3" fontId="0" fillId="0" borderId="0" xfId="0" applyNumberFormat="1"/>
    <xf numFmtId="0" fontId="0" fillId="0" borderId="1" xfId="0" applyBorder="1"/>
    <xf numFmtId="0" fontId="0" fillId="0" borderId="2" xfId="0" applyBorder="1"/>
    <xf numFmtId="0" fontId="0" fillId="0" borderId="0" xfId="0" applyFill="1" applyBorder="1"/>
    <xf numFmtId="0" fontId="0" fillId="0" borderId="2" xfId="0" applyFill="1" applyBorder="1"/>
    <xf numFmtId="9" fontId="0" fillId="0" borderId="1" xfId="0" applyNumberFormat="1" applyBorder="1"/>
    <xf numFmtId="0" fontId="0" fillId="0" borderId="2" xfId="0" applyBorder="1" applyAlignment="1">
      <alignment horizontal="center"/>
    </xf>
    <xf numFmtId="0" fontId="0" fillId="0" borderId="1" xfId="0" applyFill="1" applyBorder="1"/>
    <xf numFmtId="1" fontId="0" fillId="0" borderId="0" xfId="0" applyNumberFormat="1" applyFont="1"/>
    <xf numFmtId="0" fontId="0" fillId="0" borderId="0" xfId="0" applyBorder="1" applyAlignment="1"/>
    <xf numFmtId="0" fontId="0" fillId="0" borderId="0" xfId="0" applyBorder="1"/>
    <xf numFmtId="0" fontId="0" fillId="0" borderId="0" xfId="0" applyAlignment="1"/>
    <xf numFmtId="0" fontId="0" fillId="0" borderId="0" xfId="0" applyAlignment="1">
      <alignment horizontal="center" vertical="center"/>
    </xf>
    <xf numFmtId="8" fontId="0" fillId="0" borderId="0" xfId="0" applyNumberFormat="1"/>
    <xf numFmtId="0" fontId="0" fillId="0" borderId="4" xfId="0" applyBorder="1"/>
    <xf numFmtId="8" fontId="0" fillId="0" borderId="4" xfId="0" applyNumberFormat="1" applyBorder="1"/>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4" xfId="0" applyFont="1" applyBorder="1" applyAlignment="1">
      <alignment horizontal="center" vertical="center" wrapText="1"/>
    </xf>
    <xf numFmtId="8" fontId="0" fillId="0" borderId="1" xfId="0" applyNumberFormat="1" applyBorder="1"/>
    <xf numFmtId="8" fontId="0" fillId="0" borderId="0" xfId="0" applyNumberFormat="1" applyBorder="1"/>
    <xf numFmtId="0" fontId="1" fillId="0" borderId="0" xfId="0" applyFont="1" applyAlignment="1"/>
    <xf numFmtId="0" fontId="0" fillId="0" borderId="0" xfId="0" applyFill="1" applyBorder="1" applyAlignment="1">
      <alignment horizontal="left" vertical="center" wrapText="1"/>
    </xf>
    <xf numFmtId="2" fontId="0" fillId="0" borderId="1" xfId="0" applyNumberFormat="1" applyBorder="1"/>
    <xf numFmtId="0" fontId="0" fillId="0" borderId="2" xfId="0" applyFill="1" applyBorder="1" applyAlignment="1">
      <alignment horizontal="left" vertical="center" wrapText="1"/>
    </xf>
    <xf numFmtId="2" fontId="0" fillId="0" borderId="2" xfId="0" applyNumberFormat="1" applyBorder="1"/>
    <xf numFmtId="1" fontId="0" fillId="0" borderId="0" xfId="0" applyNumberFormat="1" applyFont="1" applyAlignment="1">
      <alignment horizontal="center"/>
    </xf>
    <xf numFmtId="1" fontId="0" fillId="0" borderId="2" xfId="0" applyNumberFormat="1" applyFont="1" applyBorder="1" applyAlignment="1">
      <alignment horizontal="center"/>
    </xf>
    <xf numFmtId="0" fontId="0" fillId="0" borderId="0" xfId="0" applyAlignment="1">
      <alignment horizontal="left" vertical="center" wrapText="1"/>
    </xf>
    <xf numFmtId="0" fontId="0" fillId="0" borderId="2" xfId="0" applyBorder="1" applyAlignment="1">
      <alignment horizontal="left" vertical="center" wrapText="1"/>
    </xf>
    <xf numFmtId="0" fontId="0" fillId="0" borderId="0" xfId="0" applyAlignment="1">
      <alignment vertical="center" wrapText="1"/>
    </xf>
    <xf numFmtId="0" fontId="0" fillId="0" borderId="3" xfId="0" applyBorder="1" applyAlignment="1">
      <alignment horizontal="center" vertical="center" wrapText="1"/>
    </xf>
    <xf numFmtId="0" fontId="0" fillId="0" borderId="0" xfId="0" applyFill="1" applyBorder="1" applyAlignment="1">
      <alignment wrapText="1"/>
    </xf>
    <xf numFmtId="0" fontId="0" fillId="0" borderId="2" xfId="0" applyBorder="1" applyAlignment="1">
      <alignment horizontal="center"/>
    </xf>
    <xf numFmtId="164" fontId="0" fillId="0" borderId="0" xfId="0" applyNumberFormat="1"/>
    <xf numFmtId="2" fontId="0" fillId="0" borderId="0" xfId="0" applyNumberFormat="1" applyBorder="1"/>
    <xf numFmtId="4" fontId="0" fillId="0" borderId="2" xfId="0" applyNumberFormat="1" applyBorder="1"/>
    <xf numFmtId="4" fontId="0" fillId="0" borderId="0" xfId="0" applyNumberFormat="1"/>
    <xf numFmtId="4" fontId="0" fillId="0" borderId="1" xfId="0" applyNumberFormat="1" applyBorder="1"/>
    <xf numFmtId="4" fontId="0" fillId="0" borderId="0" xfId="0" applyNumberFormat="1" applyBorder="1"/>
    <xf numFmtId="0" fontId="3" fillId="0" borderId="0"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 xfId="0" applyFont="1" applyBorder="1"/>
    <xf numFmtId="2" fontId="3" fillId="0" borderId="2" xfId="0" applyNumberFormat="1" applyFont="1" applyBorder="1"/>
    <xf numFmtId="40" fontId="0" fillId="0" borderId="0" xfId="0" applyNumberFormat="1"/>
    <xf numFmtId="2" fontId="0" fillId="0" borderId="3" xfId="0" applyNumberFormat="1" applyBorder="1"/>
    <xf numFmtId="0" fontId="4" fillId="0" borderId="0" xfId="0" applyFont="1" applyFill="1" applyBorder="1" applyAlignment="1">
      <alignment horizontal="left" vertical="center" wrapText="1"/>
    </xf>
    <xf numFmtId="0" fontId="3" fillId="0" borderId="2" xfId="0" applyFont="1" applyBorder="1" applyAlignment="1">
      <alignment horizontal="left" vertical="center" wrapText="1"/>
    </xf>
    <xf numFmtId="2" fontId="4" fillId="0" borderId="2" xfId="0" applyNumberFormat="1" applyFont="1" applyBorder="1"/>
    <xf numFmtId="2" fontId="4" fillId="0" borderId="2" xfId="0" applyNumberFormat="1" applyFont="1" applyFill="1" applyBorder="1"/>
    <xf numFmtId="0" fontId="4" fillId="0" borderId="2" xfId="0" applyFont="1" applyBorder="1"/>
    <xf numFmtId="0" fontId="10" fillId="0" borderId="0" xfId="0" applyFont="1" applyAlignment="1">
      <alignment horizontal="center" vertical="center" wrapText="1"/>
    </xf>
    <xf numFmtId="4" fontId="10" fillId="0" borderId="0" xfId="0" applyNumberFormat="1" applyFont="1" applyAlignment="1">
      <alignment horizontal="center" vertical="center"/>
    </xf>
    <xf numFmtId="0" fontId="6" fillId="0" borderId="4" xfId="0"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4" fontId="8" fillId="0" borderId="10" xfId="0" applyNumberFormat="1" applyFont="1" applyBorder="1" applyAlignment="1">
      <alignment horizontal="center" vertical="center"/>
    </xf>
    <xf numFmtId="4" fontId="8" fillId="0" borderId="5" xfId="0" applyNumberFormat="1" applyFont="1" applyBorder="1" applyAlignment="1">
      <alignment horizontal="center" vertical="center"/>
    </xf>
    <xf numFmtId="4" fontId="8" fillId="0" borderId="11" xfId="0" applyNumberFormat="1" applyFont="1" applyBorder="1" applyAlignment="1">
      <alignment horizontal="center" vertical="center"/>
    </xf>
    <xf numFmtId="0" fontId="7" fillId="0" borderId="9" xfId="0" applyFont="1" applyBorder="1" applyAlignment="1">
      <alignment horizontal="center" vertical="center"/>
    </xf>
    <xf numFmtId="4" fontId="7" fillId="0" borderId="4" xfId="0" applyNumberFormat="1" applyFont="1" applyBorder="1" applyAlignment="1">
      <alignment horizontal="center" vertical="center"/>
    </xf>
    <xf numFmtId="0" fontId="5" fillId="0" borderId="4" xfId="0" applyFont="1" applyBorder="1" applyAlignment="1">
      <alignment horizontal="justify" vertical="center" wrapText="1"/>
    </xf>
    <xf numFmtId="4" fontId="8" fillId="0" borderId="4" xfId="0" applyNumberFormat="1" applyFont="1" applyBorder="1" applyAlignment="1">
      <alignment horizontal="center" vertical="center"/>
    </xf>
    <xf numFmtId="0" fontId="9"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4" fontId="7" fillId="2" borderId="0" xfId="0" applyNumberFormat="1" applyFont="1" applyFill="1" applyBorder="1" applyAlignment="1">
      <alignment horizontal="center" vertical="center"/>
    </xf>
    <xf numFmtId="0" fontId="5" fillId="2" borderId="0" xfId="0" applyFont="1" applyFill="1" applyBorder="1" applyAlignment="1">
      <alignment horizontal="justify" vertical="center" wrapText="1"/>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4" fontId="8" fillId="0" borderId="0" xfId="0" applyNumberFormat="1" applyFont="1" applyBorder="1" applyAlignment="1">
      <alignment horizontal="center" vertical="center"/>
    </xf>
    <xf numFmtId="0" fontId="0" fillId="0" borderId="2" xfId="0" applyBorder="1" applyAlignment="1">
      <alignment horizontal="center"/>
    </xf>
    <xf numFmtId="0" fontId="0" fillId="0" borderId="0" xfId="0" applyBorder="1" applyAlignment="1">
      <alignment horizontal="center" vertical="center" wrapText="1"/>
    </xf>
    <xf numFmtId="4" fontId="8" fillId="0" borderId="9" xfId="0" applyNumberFormat="1" applyFont="1" applyBorder="1" applyAlignment="1">
      <alignment horizontal="center" vertical="center"/>
    </xf>
    <xf numFmtId="4" fontId="7" fillId="0" borderId="9" xfId="0" applyNumberFormat="1" applyFont="1" applyBorder="1" applyAlignment="1">
      <alignment horizontal="center" vertical="center"/>
    </xf>
    <xf numFmtId="0" fontId="5" fillId="0" borderId="9" xfId="0" applyFont="1" applyBorder="1" applyAlignment="1">
      <alignment horizontal="justify" vertical="center" wrapText="1"/>
    </xf>
    <xf numFmtId="0" fontId="15" fillId="2" borderId="2" xfId="0" applyFont="1" applyFill="1" applyBorder="1" applyAlignment="1">
      <alignment horizontal="center" vertical="center" wrapText="1"/>
    </xf>
    <xf numFmtId="0" fontId="16" fillId="2" borderId="2" xfId="0" applyFont="1" applyFill="1" applyBorder="1" applyAlignment="1">
      <alignment horizontal="center" vertical="center" wrapText="1"/>
    </xf>
    <xf numFmtId="4" fontId="15" fillId="2" borderId="2" xfId="0" applyNumberFormat="1" applyFont="1" applyFill="1" applyBorder="1" applyAlignment="1">
      <alignment horizontal="center" vertical="center"/>
    </xf>
    <xf numFmtId="0" fontId="17" fillId="2" borderId="2" xfId="0" applyFont="1" applyFill="1" applyBorder="1" applyAlignment="1">
      <alignment horizontal="justify" vertical="center" wrapText="1"/>
    </xf>
    <xf numFmtId="0" fontId="5" fillId="0" borderId="4" xfId="0" applyFont="1" applyBorder="1" applyAlignment="1">
      <alignment horizontal="left" vertical="center" wrapText="1"/>
    </xf>
    <xf numFmtId="0" fontId="7" fillId="0" borderId="4" xfId="0" applyFont="1" applyBorder="1" applyAlignment="1">
      <alignment horizontal="left" vertical="center" wrapText="1"/>
    </xf>
    <xf numFmtId="3" fontId="0" fillId="0" borderId="0" xfId="0" applyNumberFormat="1" applyBorder="1"/>
    <xf numFmtId="0" fontId="9" fillId="0" borderId="0" xfId="0" applyFont="1" applyBorder="1"/>
    <xf numFmtId="9" fontId="0" fillId="0" borderId="0" xfId="1" applyFont="1" applyBorder="1"/>
    <xf numFmtId="0" fontId="19" fillId="0" borderId="0" xfId="0" applyFont="1" applyFill="1" applyBorder="1" applyAlignment="1">
      <alignment horizontal="left" vertical="center" wrapText="1"/>
    </xf>
    <xf numFmtId="4" fontId="0" fillId="0" borderId="0" xfId="0" applyNumberFormat="1" applyBorder="1" applyAlignment="1">
      <alignment horizontal="right" vertical="center" wrapText="1"/>
    </xf>
    <xf numFmtId="0" fontId="0" fillId="0" borderId="0" xfId="0" applyFont="1" applyFill="1" applyBorder="1"/>
    <xf numFmtId="0" fontId="0" fillId="0" borderId="1" xfId="0" applyFont="1" applyFill="1" applyBorder="1"/>
    <xf numFmtId="10" fontId="0" fillId="0" borderId="1" xfId="1" applyNumberFormat="1" applyFont="1" applyBorder="1"/>
    <xf numFmtId="0" fontId="0" fillId="0" borderId="4" xfId="0" applyBorder="1" applyAlignment="1">
      <alignment horizontal="centerContinuous" vertical="center" wrapText="1"/>
    </xf>
    <xf numFmtId="3" fontId="0" fillId="0" borderId="4" xfId="0" applyNumberFormat="1" applyBorder="1" applyAlignment="1">
      <alignment horizontal="center"/>
    </xf>
    <xf numFmtId="3" fontId="0" fillId="0" borderId="4" xfId="0" applyNumberFormat="1" applyBorder="1"/>
    <xf numFmtId="167" fontId="0" fillId="0" borderId="4" xfId="1" applyNumberFormat="1" applyFont="1" applyBorder="1"/>
    <xf numFmtId="10" fontId="0" fillId="0" borderId="4" xfId="1" applyNumberFormat="1" applyFont="1" applyBorder="1"/>
    <xf numFmtId="168" fontId="0" fillId="0" borderId="4" xfId="1" applyNumberFormat="1" applyFont="1" applyBorder="1"/>
    <xf numFmtId="167" fontId="0" fillId="0" borderId="0" xfId="1" applyNumberFormat="1" applyFont="1"/>
    <xf numFmtId="3" fontId="0" fillId="0" borderId="0" xfId="0" applyNumberFormat="1" applyAlignment="1">
      <alignment horizontal="center" vertical="center" wrapText="1"/>
    </xf>
    <xf numFmtId="3" fontId="0" fillId="0" borderId="0" xfId="1" applyNumberFormat="1" applyFont="1"/>
    <xf numFmtId="3" fontId="14" fillId="0" borderId="4" xfId="0" applyNumberFormat="1" applyFont="1" applyBorder="1" applyAlignment="1">
      <alignment horizontal="center" vertical="center" wrapText="1"/>
    </xf>
    <xf numFmtId="0" fontId="18" fillId="0" borderId="3" xfId="0" applyFont="1" applyFill="1" applyBorder="1" applyAlignment="1">
      <alignment vertical="center" wrapText="1"/>
    </xf>
    <xf numFmtId="0" fontId="18" fillId="0" borderId="1" xfId="0" applyFont="1" applyFill="1" applyBorder="1" applyAlignment="1">
      <alignment vertical="center" wrapText="1"/>
    </xf>
    <xf numFmtId="4" fontId="0" fillId="0" borderId="4" xfId="0" applyNumberFormat="1" applyBorder="1"/>
    <xf numFmtId="165" fontId="0" fillId="0" borderId="4" xfId="0" applyNumberFormat="1" applyBorder="1"/>
    <xf numFmtId="0" fontId="5" fillId="0" borderId="0" xfId="0" applyFont="1" applyBorder="1"/>
    <xf numFmtId="0" fontId="1" fillId="0" borderId="0" xfId="0" applyFont="1" applyBorder="1"/>
    <xf numFmtId="4" fontId="1" fillId="0" borderId="0" xfId="0" applyNumberFormat="1" applyFont="1" applyBorder="1"/>
    <xf numFmtId="3" fontId="0" fillId="0" borderId="2" xfId="0" applyNumberFormat="1" applyBorder="1"/>
    <xf numFmtId="0" fontId="5" fillId="0" borderId="2" xfId="0" applyFont="1" applyBorder="1" applyAlignment="1">
      <alignment horizontal="right" vertical="center"/>
    </xf>
    <xf numFmtId="0" fontId="5" fillId="0" borderId="2" xfId="0" applyFont="1" applyBorder="1" applyAlignment="1">
      <alignment horizontal="right" vertical="center" wrapText="1"/>
    </xf>
    <xf numFmtId="3" fontId="0" fillId="0" borderId="2" xfId="0" applyNumberFormat="1" applyBorder="1" applyAlignment="1">
      <alignment horizontal="right"/>
    </xf>
    <xf numFmtId="4" fontId="3" fillId="0" borderId="2" xfId="0" applyNumberFormat="1" applyFont="1" applyBorder="1"/>
    <xf numFmtId="0" fontId="20" fillId="0" borderId="2" xfId="0" applyFont="1" applyBorder="1"/>
    <xf numFmtId="165" fontId="20" fillId="0" borderId="2" xfId="0" applyNumberFormat="1" applyFont="1" applyBorder="1"/>
    <xf numFmtId="4" fontId="20" fillId="0" borderId="2" xfId="0" applyNumberFormat="1" applyFont="1" applyBorder="1"/>
    <xf numFmtId="0" fontId="3" fillId="0" borderId="2" xfId="0" applyFont="1" applyFill="1" applyBorder="1"/>
    <xf numFmtId="4" fontId="0" fillId="0" borderId="4" xfId="1" applyNumberFormat="1" applyFont="1" applyBorder="1"/>
    <xf numFmtId="4" fontId="0" fillId="2" borderId="0" xfId="0" applyNumberFormat="1" applyFill="1" applyBorder="1"/>
    <xf numFmtId="0" fontId="4" fillId="2" borderId="0" xfId="0" applyFont="1" applyFill="1" applyBorder="1"/>
    <xf numFmtId="3" fontId="0" fillId="2" borderId="4" xfId="0" applyNumberFormat="1" applyFill="1" applyBorder="1" applyAlignment="1">
      <alignment horizontal="center"/>
    </xf>
    <xf numFmtId="0" fontId="13" fillId="3" borderId="0" xfId="0" applyFont="1" applyFill="1" applyBorder="1"/>
    <xf numFmtId="4" fontId="13" fillId="3" borderId="0" xfId="0" applyNumberFormat="1" applyFont="1" applyFill="1" applyBorder="1"/>
    <xf numFmtId="0" fontId="13" fillId="0" borderId="0" xfId="0" applyFont="1" applyBorder="1"/>
    <xf numFmtId="4" fontId="13" fillId="0" borderId="0" xfId="0" applyNumberFormat="1" applyFont="1"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applyAlignment="1"/>
    <xf numFmtId="0" fontId="0" fillId="0" borderId="17" xfId="0" applyBorder="1"/>
    <xf numFmtId="0" fontId="0" fillId="0" borderId="18" xfId="0" applyBorder="1"/>
    <xf numFmtId="0" fontId="0" fillId="0" borderId="19" xfId="0" applyBorder="1"/>
    <xf numFmtId="0" fontId="0" fillId="0" borderId="20" xfId="0" applyBorder="1"/>
    <xf numFmtId="2" fontId="0" fillId="0" borderId="2" xfId="0" applyNumberFormat="1" applyBorder="1" applyAlignment="1">
      <alignment horizontal="right" vertical="center"/>
    </xf>
    <xf numFmtId="10" fontId="0" fillId="0" borderId="0" xfId="0" applyNumberFormat="1"/>
    <xf numFmtId="0" fontId="5" fillId="0" borderId="2" xfId="0" applyFont="1" applyBorder="1"/>
    <xf numFmtId="9" fontId="0" fillId="0" borderId="0" xfId="0" applyNumberFormat="1" applyBorder="1"/>
    <xf numFmtId="0" fontId="0" fillId="0" borderId="2" xfId="0" applyBorder="1" applyAlignment="1">
      <alignment vertical="center" wrapText="1"/>
    </xf>
    <xf numFmtId="0" fontId="14" fillId="0" borderId="2" xfId="0" applyFont="1" applyBorder="1" applyAlignment="1">
      <alignment vertical="center" wrapText="1"/>
    </xf>
    <xf numFmtId="3" fontId="14" fillId="0" borderId="2" xfId="0" applyNumberFormat="1" applyFont="1" applyBorder="1" applyAlignment="1">
      <alignment vertical="center" wrapText="1"/>
    </xf>
    <xf numFmtId="3" fontId="14"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10" fontId="0" fillId="0" borderId="0" xfId="0" applyNumberFormat="1" applyBorder="1"/>
    <xf numFmtId="9" fontId="0" fillId="0" borderId="1" xfId="1" applyFont="1" applyBorder="1"/>
    <xf numFmtId="0" fontId="9" fillId="0" borderId="2" xfId="0" applyFont="1" applyBorder="1"/>
    <xf numFmtId="10" fontId="0" fillId="0" borderId="2" xfId="0" applyNumberFormat="1" applyBorder="1"/>
    <xf numFmtId="10" fontId="0" fillId="0" borderId="1" xfId="0" applyNumberFormat="1" applyBorder="1"/>
    <xf numFmtId="0" fontId="0" fillId="0" borderId="2" xfId="0" applyBorder="1" applyAlignment="1">
      <alignment horizontal="center"/>
    </xf>
    <xf numFmtId="0" fontId="1"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0" fontId="1" fillId="0" borderId="1" xfId="0" applyFont="1" applyBorder="1" applyAlignment="1">
      <alignment horizontal="center"/>
    </xf>
    <xf numFmtId="0" fontId="0" fillId="0" borderId="0" xfId="0" applyBorder="1" applyAlignment="1">
      <alignment horizontal="center" vertical="center" wrapText="1"/>
    </xf>
    <xf numFmtId="0" fontId="0" fillId="0" borderId="0" xfId="0" applyAlignment="1">
      <alignment horizontal="center" vertical="center"/>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1" fillId="0" borderId="0" xfId="0" applyFont="1" applyBorder="1" applyAlignment="1">
      <alignment horizontal="center"/>
    </xf>
    <xf numFmtId="0" fontId="1" fillId="0" borderId="0" xfId="0" applyFont="1" applyAlignment="1">
      <alignment horizontal="center" vertical="center"/>
    </xf>
    <xf numFmtId="0" fontId="0" fillId="0" borderId="0" xfId="0" applyFont="1" applyAlignment="1">
      <alignment horizontal="center"/>
    </xf>
    <xf numFmtId="0" fontId="6" fillId="0" borderId="4" xfId="0" applyFont="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4" xfId="0" applyBorder="1" applyAlignment="1">
      <alignment horizontal="center"/>
    </xf>
    <xf numFmtId="0" fontId="10" fillId="0" borderId="9" xfId="0" applyFont="1" applyBorder="1" applyAlignment="1">
      <alignment horizontal="center" vertical="center" wrapText="1"/>
    </xf>
    <xf numFmtId="0" fontId="7" fillId="0" borderId="9" xfId="0" applyFont="1" applyBorder="1" applyAlignment="1">
      <alignment horizontal="center" vertical="center" wrapText="1"/>
    </xf>
    <xf numFmtId="0" fontId="9" fillId="0" borderId="4" xfId="0" applyFont="1" applyBorder="1" applyAlignment="1">
      <alignment horizontal="center" vertical="center" wrapText="1"/>
    </xf>
    <xf numFmtId="0" fontId="5" fillId="0" borderId="4" xfId="0" applyFont="1" applyBorder="1" applyAlignment="1">
      <alignment horizontal="center" vertical="center" wrapText="1"/>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7" fillId="0" borderId="9" xfId="0" applyFont="1" applyBorder="1" applyAlignment="1">
      <alignment horizontal="center" vertical="center"/>
    </xf>
    <xf numFmtId="0" fontId="8" fillId="0" borderId="1" xfId="0" applyFont="1" applyBorder="1" applyAlignment="1">
      <alignment horizontal="center"/>
    </xf>
    <xf numFmtId="3" fontId="11" fillId="0" borderId="1" xfId="0" applyNumberFormat="1" applyFont="1" applyBorder="1" applyAlignment="1">
      <alignment horizontal="center"/>
    </xf>
    <xf numFmtId="3" fontId="0" fillId="2" borderId="12" xfId="0" quotePrefix="1" applyNumberFormat="1" applyFill="1" applyBorder="1" applyAlignment="1">
      <alignment horizontal="center"/>
    </xf>
    <xf numFmtId="3" fontId="0" fillId="2" borderId="6" xfId="0" quotePrefix="1" applyNumberFormat="1" applyFill="1" applyBorder="1" applyAlignment="1">
      <alignment horizontal="center"/>
    </xf>
    <xf numFmtId="3" fontId="0" fillId="0" borderId="12" xfId="0" quotePrefix="1" applyNumberFormat="1" applyBorder="1" applyAlignment="1">
      <alignment horizontal="center"/>
    </xf>
    <xf numFmtId="3" fontId="0" fillId="0" borderId="6" xfId="0" quotePrefix="1" applyNumberFormat="1" applyBorder="1" applyAlignment="1">
      <alignment horizontal="center"/>
    </xf>
    <xf numFmtId="3" fontId="0" fillId="2" borderId="12" xfId="0" applyNumberFormat="1" applyFill="1" applyBorder="1" applyAlignment="1">
      <alignment horizontal="center"/>
    </xf>
    <xf numFmtId="3" fontId="0" fillId="2" borderId="6" xfId="0" applyNumberFormat="1" applyFill="1" applyBorder="1" applyAlignment="1">
      <alignment horizontal="center"/>
    </xf>
    <xf numFmtId="0" fontId="0" fillId="2" borderId="4" xfId="0" applyFill="1" applyBorder="1" applyAlignment="1">
      <alignment horizontal="center"/>
    </xf>
    <xf numFmtId="0" fontId="9" fillId="0" borderId="12" xfId="0" applyFont="1" applyBorder="1" applyAlignment="1">
      <alignment horizontal="center"/>
    </xf>
    <xf numFmtId="0" fontId="9" fillId="0" borderId="6" xfId="0" applyFont="1" applyBorder="1" applyAlignment="1">
      <alignment horizontal="center"/>
    </xf>
    <xf numFmtId="0" fontId="21" fillId="3" borderId="0" xfId="0" applyFont="1" applyFill="1" applyBorder="1" applyAlignment="1">
      <alignment horizontal="center"/>
    </xf>
    <xf numFmtId="0" fontId="7" fillId="0" borderId="0" xfId="0" applyFont="1" applyBorder="1" applyAlignment="1">
      <alignment horizontal="center"/>
    </xf>
    <xf numFmtId="0" fontId="5" fillId="0" borderId="1" xfId="0" applyFont="1" applyBorder="1" applyAlignment="1">
      <alignment horizontal="center" vertical="center" wrapText="1"/>
    </xf>
    <xf numFmtId="0" fontId="9" fillId="0" borderId="0" xfId="0" applyFont="1" applyFill="1" applyBorder="1"/>
    <xf numFmtId="0" fontId="22" fillId="0" borderId="0" xfId="0" applyFont="1" applyFill="1" applyBorder="1"/>
    <xf numFmtId="170" fontId="0" fillId="4" borderId="0" xfId="0" applyNumberFormat="1" applyFill="1" applyBorder="1"/>
    <xf numFmtId="170" fontId="0" fillId="0" borderId="0" xfId="0" applyNumberFormat="1" applyBorder="1"/>
    <xf numFmtId="0" fontId="9" fillId="0" borderId="0" xfId="0" applyFont="1" applyFill="1" applyBorder="1" applyAlignment="1"/>
    <xf numFmtId="0" fontId="22" fillId="0" borderId="0" xfId="0" applyFont="1" applyBorder="1" applyAlignment="1">
      <alignment horizontal="left"/>
    </xf>
    <xf numFmtId="0" fontId="22" fillId="0" borderId="2" xfId="0" applyFont="1" applyBorder="1"/>
    <xf numFmtId="170" fontId="0" fillId="4" borderId="2" xfId="0" applyNumberFormat="1" applyFill="1" applyBorder="1"/>
    <xf numFmtId="9" fontId="5" fillId="0" borderId="2" xfId="0" applyNumberFormat="1" applyFont="1" applyBorder="1"/>
    <xf numFmtId="0" fontId="9" fillId="0" borderId="2" xfId="0" applyFont="1" applyFill="1" applyBorder="1"/>
    <xf numFmtId="3" fontId="9" fillId="0" borderId="2" xfId="0" applyNumberFormat="1" applyFont="1" applyBorder="1"/>
    <xf numFmtId="0" fontId="10" fillId="0" borderId="0"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pplyBorder="1" applyAlignment="1">
      <alignment horizontal="center"/>
    </xf>
    <xf numFmtId="9" fontId="0" fillId="0" borderId="2" xfId="1" applyFont="1" applyBorder="1"/>
    <xf numFmtId="10" fontId="0" fillId="0" borderId="0" xfId="1" applyNumberFormat="1" applyFont="1"/>
    <xf numFmtId="165" fontId="0" fillId="0" borderId="0" xfId="0" applyNumberFormat="1" applyBorder="1"/>
    <xf numFmtId="175" fontId="0" fillId="0" borderId="2" xfId="0" applyNumberFormat="1" applyBorder="1"/>
    <xf numFmtId="0" fontId="9" fillId="0" borderId="0" xfId="0" applyFont="1" applyFill="1" applyBorder="1" applyAlignment="1">
      <alignment horizontal="center"/>
    </xf>
    <xf numFmtId="16" fontId="9" fillId="0" borderId="0" xfId="0" applyNumberFormat="1" applyFont="1" applyFill="1" applyBorder="1" applyAlignment="1">
      <alignment horizontal="center"/>
    </xf>
    <xf numFmtId="0" fontId="9" fillId="0" borderId="1" xfId="0" applyFont="1" applyFill="1" applyBorder="1" applyAlignment="1">
      <alignment horizontal="center"/>
    </xf>
    <xf numFmtId="0" fontId="13" fillId="5" borderId="0" xfId="0" applyFont="1" applyFill="1" applyAlignment="1">
      <alignment horizontal="center"/>
    </xf>
    <xf numFmtId="0" fontId="13" fillId="5" borderId="0" xfId="0" applyFont="1" applyFill="1"/>
    <xf numFmtId="10" fontId="13" fillId="5" borderId="0" xfId="0" applyNumberFormat="1" applyFont="1" applyFill="1"/>
    <xf numFmtId="8" fontId="13" fillId="5" borderId="0" xfId="0" applyNumberFormat="1" applyFont="1" applyFill="1"/>
    <xf numFmtId="0" fontId="0" fillId="0" borderId="0" xfId="0" applyBorder="1" applyAlignment="1">
      <alignment vertical="center" wrapText="1"/>
    </xf>
    <xf numFmtId="0" fontId="24" fillId="0" borderId="0" xfId="0" applyFont="1" applyBorder="1" applyAlignment="1">
      <alignment horizontal="center" vertical="center"/>
    </xf>
    <xf numFmtId="0" fontId="25" fillId="0" borderId="0" xfId="0" applyFont="1" applyFill="1" applyAlignment="1">
      <alignment horizontal="left" vertical="center" wrapText="1"/>
    </xf>
    <xf numFmtId="0" fontId="25" fillId="0" borderId="0" xfId="0" applyFont="1" applyFill="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400"/>
              <a:t>PUNTO DE EQUILIBRIO AÑO</a:t>
            </a:r>
            <a:r>
              <a:rPr lang="es-CO" sz="1400" baseline="0"/>
              <a:t> 1</a:t>
            </a:r>
            <a:endParaRPr lang="es-CO" sz="1400"/>
          </a:p>
        </c:rich>
      </c:tx>
      <c:layout/>
      <c:overlay val="0"/>
    </c:title>
    <c:autoTitleDeleted val="0"/>
    <c:plotArea>
      <c:layout/>
      <c:lineChart>
        <c:grouping val="standard"/>
        <c:varyColors val="0"/>
        <c:ser>
          <c:idx val="0"/>
          <c:order val="0"/>
          <c:tx>
            <c:strRef>
              <c:f>Hoja10!$C$46</c:f>
              <c:strCache>
                <c:ptCount val="1"/>
                <c:pt idx="0">
                  <c:v>VENTAS</c:v>
                </c:pt>
              </c:strCache>
            </c:strRef>
          </c:tx>
          <c:marker>
            <c:symbol val="none"/>
          </c:marker>
          <c:cat>
            <c:numRef>
              <c:f>Hoja10!$B$47:$B$48</c:f>
              <c:numCache>
                <c:formatCode>#,##0</c:formatCode>
                <c:ptCount val="2"/>
                <c:pt idx="0">
                  <c:v>0</c:v>
                </c:pt>
                <c:pt idx="1">
                  <c:v>30</c:v>
                </c:pt>
              </c:numCache>
            </c:numRef>
          </c:cat>
          <c:val>
            <c:numRef>
              <c:f>Hoja10!$C$47:$C$48</c:f>
              <c:numCache>
                <c:formatCode>#,##0</c:formatCode>
                <c:ptCount val="2"/>
                <c:pt idx="0">
                  <c:v>0</c:v>
                </c:pt>
                <c:pt idx="1">
                  <c:v>37.200000000000003</c:v>
                </c:pt>
              </c:numCache>
            </c:numRef>
          </c:val>
          <c:smooth val="0"/>
        </c:ser>
        <c:ser>
          <c:idx val="1"/>
          <c:order val="1"/>
          <c:tx>
            <c:strRef>
              <c:f>Hoja10!$D$46</c:f>
              <c:strCache>
                <c:ptCount val="1"/>
                <c:pt idx="0">
                  <c:v>C. FIJOS</c:v>
                </c:pt>
              </c:strCache>
            </c:strRef>
          </c:tx>
          <c:marker>
            <c:symbol val="none"/>
          </c:marker>
          <c:cat>
            <c:numRef>
              <c:f>Hoja10!$B$47:$B$48</c:f>
              <c:numCache>
                <c:formatCode>#,##0</c:formatCode>
                <c:ptCount val="2"/>
                <c:pt idx="0">
                  <c:v>0</c:v>
                </c:pt>
                <c:pt idx="1">
                  <c:v>30</c:v>
                </c:pt>
              </c:numCache>
            </c:numRef>
          </c:cat>
          <c:val>
            <c:numRef>
              <c:f>Hoja10!$D$47:$D$48</c:f>
              <c:numCache>
                <c:formatCode>#,##0.00</c:formatCode>
                <c:ptCount val="2"/>
                <c:pt idx="0">
                  <c:v>29.94</c:v>
                </c:pt>
                <c:pt idx="1">
                  <c:v>29.94</c:v>
                </c:pt>
              </c:numCache>
            </c:numRef>
          </c:val>
          <c:smooth val="0"/>
        </c:ser>
        <c:ser>
          <c:idx val="2"/>
          <c:order val="2"/>
          <c:tx>
            <c:strRef>
              <c:f>Hoja10!$E$46</c:f>
              <c:strCache>
                <c:ptCount val="1"/>
                <c:pt idx="0">
                  <c:v>C.TOTALES</c:v>
                </c:pt>
              </c:strCache>
            </c:strRef>
          </c:tx>
          <c:marker>
            <c:symbol val="none"/>
          </c:marker>
          <c:cat>
            <c:numRef>
              <c:f>Hoja10!$B$47:$B$48</c:f>
              <c:numCache>
                <c:formatCode>#,##0</c:formatCode>
                <c:ptCount val="2"/>
                <c:pt idx="0">
                  <c:v>0</c:v>
                </c:pt>
                <c:pt idx="1">
                  <c:v>30</c:v>
                </c:pt>
              </c:numCache>
            </c:numRef>
          </c:cat>
          <c:val>
            <c:numRef>
              <c:f>Hoja10!$E$47:$E$48</c:f>
              <c:numCache>
                <c:formatCode>#,##0.00</c:formatCode>
                <c:ptCount val="2"/>
                <c:pt idx="0">
                  <c:v>29.94</c:v>
                </c:pt>
                <c:pt idx="1">
                  <c:v>35.94</c:v>
                </c:pt>
              </c:numCache>
            </c:numRef>
          </c:val>
          <c:smooth val="0"/>
        </c:ser>
        <c:dLbls>
          <c:showLegendKey val="0"/>
          <c:showVal val="0"/>
          <c:showCatName val="0"/>
          <c:showSerName val="0"/>
          <c:showPercent val="0"/>
          <c:showBubbleSize val="0"/>
        </c:dLbls>
        <c:marker val="1"/>
        <c:smooth val="0"/>
        <c:axId val="122127488"/>
        <c:axId val="122129024"/>
      </c:lineChart>
      <c:catAx>
        <c:axId val="122127488"/>
        <c:scaling>
          <c:orientation val="minMax"/>
        </c:scaling>
        <c:delete val="0"/>
        <c:axPos val="b"/>
        <c:numFmt formatCode="#,##0" sourceLinked="1"/>
        <c:majorTickMark val="out"/>
        <c:minorTickMark val="none"/>
        <c:tickLblPos val="nextTo"/>
        <c:crossAx val="122129024"/>
        <c:crosses val="autoZero"/>
        <c:auto val="1"/>
        <c:lblAlgn val="ctr"/>
        <c:lblOffset val="100"/>
        <c:noMultiLvlLbl val="0"/>
      </c:catAx>
      <c:valAx>
        <c:axId val="122129024"/>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crossAx val="122127488"/>
        <c:crosses val="autoZero"/>
        <c:crossBetween val="midCat"/>
        <c:majorUnit val="10"/>
      </c:valAx>
      <c:spPr>
        <a:noFill/>
        <a:ln>
          <a:solidFill>
            <a:schemeClr val="bg1">
              <a:lumMod val="85000"/>
            </a:schemeClr>
          </a:solidFill>
        </a:ln>
      </c:spPr>
    </c:plotArea>
    <c:legend>
      <c:legendPos val="b"/>
      <c:layout/>
      <c:overlay val="0"/>
    </c:legend>
    <c:plotVisOnly val="1"/>
    <c:dispBlanksAs val="gap"/>
    <c:showDLblsOverMax val="0"/>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noFill/>
    </a:ln>
    <a:scene3d>
      <a:camera prst="orthographicFront"/>
      <a:lightRig rig="threePt" dir="t"/>
    </a:scene3d>
    <a:sp3d prstMaterial="matte">
      <a:bevelT/>
    </a:sp3d>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Valor</a:t>
            </a:r>
            <a:r>
              <a:rPr lang="en-US" baseline="0"/>
              <a:t> presente neto y TIR</a:t>
            </a:r>
            <a:endParaRPr lang="en-US"/>
          </a:p>
        </c:rich>
      </c:tx>
      <c:layout/>
      <c:overlay val="0"/>
    </c:title>
    <c:autoTitleDeleted val="0"/>
    <c:plotArea>
      <c:layout/>
      <c:lineChart>
        <c:grouping val="standard"/>
        <c:varyColors val="0"/>
        <c:ser>
          <c:idx val="0"/>
          <c:order val="0"/>
          <c:tx>
            <c:strRef>
              <c:f>Hoja12!$E$72</c:f>
              <c:strCache>
                <c:ptCount val="1"/>
                <c:pt idx="0">
                  <c:v>VPN</c:v>
                </c:pt>
              </c:strCache>
            </c:strRef>
          </c:tx>
          <c:marker>
            <c:symbol val="none"/>
          </c:marker>
          <c:cat>
            <c:numRef>
              <c:f>Hoja12!$D$73:$D$108</c:f>
              <c:numCache>
                <c:formatCode>0%</c:formatCode>
                <c:ptCount val="36"/>
                <c:pt idx="0">
                  <c:v>0</c:v>
                </c:pt>
                <c:pt idx="1">
                  <c:v>0.01</c:v>
                </c:pt>
                <c:pt idx="2">
                  <c:v>0.02</c:v>
                </c:pt>
                <c:pt idx="3">
                  <c:v>0.03</c:v>
                </c:pt>
                <c:pt idx="4">
                  <c:v>0.04</c:v>
                </c:pt>
                <c:pt idx="5">
                  <c:v>0.05</c:v>
                </c:pt>
                <c:pt idx="6">
                  <c:v>0.06</c:v>
                </c:pt>
                <c:pt idx="7">
                  <c:v>7.0000000000000007E-2</c:v>
                </c:pt>
                <c:pt idx="8">
                  <c:v>0.08</c:v>
                </c:pt>
                <c:pt idx="9">
                  <c:v>0.09</c:v>
                </c:pt>
                <c:pt idx="10">
                  <c:v>0.1</c:v>
                </c:pt>
                <c:pt idx="11">
                  <c:v>0.11</c:v>
                </c:pt>
                <c:pt idx="12">
                  <c:v>0.12</c:v>
                </c:pt>
                <c:pt idx="13">
                  <c:v>0.13</c:v>
                </c:pt>
                <c:pt idx="14">
                  <c:v>0.14000000000000001</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0.28000000000000003</c:v>
                </c:pt>
                <c:pt idx="29">
                  <c:v>0.28999999999999998</c:v>
                </c:pt>
                <c:pt idx="30">
                  <c:v>0.3</c:v>
                </c:pt>
                <c:pt idx="31">
                  <c:v>0.31</c:v>
                </c:pt>
                <c:pt idx="32">
                  <c:v>0.32</c:v>
                </c:pt>
                <c:pt idx="33">
                  <c:v>0.33</c:v>
                </c:pt>
                <c:pt idx="34">
                  <c:v>0.34</c:v>
                </c:pt>
                <c:pt idx="35">
                  <c:v>0.35</c:v>
                </c:pt>
              </c:numCache>
            </c:numRef>
          </c:cat>
          <c:val>
            <c:numRef>
              <c:f>Hoja12!$E$73:$E$108</c:f>
              <c:numCache>
                <c:formatCode>0.00</c:formatCode>
                <c:ptCount val="36"/>
                <c:pt idx="0">
                  <c:v>73.836000000000027</c:v>
                </c:pt>
                <c:pt idx="1">
                  <c:v>67.958484814777478</c:v>
                </c:pt>
                <c:pt idx="2">
                  <c:v>62.502995217091964</c:v>
                </c:pt>
                <c:pt idx="3">
                  <c:v>57.434676216816015</c:v>
                </c:pt>
                <c:pt idx="4">
                  <c:v>52.721913394741918</c:v>
                </c:pt>
                <c:pt idx="5">
                  <c:v>48.335999894516277</c:v>
                </c:pt>
                <c:pt idx="6">
                  <c:v>44.250840727016637</c:v>
                </c:pt>
                <c:pt idx="7">
                  <c:v>40.442689875237591</c:v>
                </c:pt>
                <c:pt idx="8">
                  <c:v>36.889916271890911</c:v>
                </c:pt>
                <c:pt idx="9">
                  <c:v>33.572795225611742</c:v>
                </c:pt>
                <c:pt idx="10">
                  <c:v>30.473322306622773</c:v>
                </c:pt>
                <c:pt idx="11">
                  <c:v>27.575047078869357</c:v>
                </c:pt>
                <c:pt idx="12">
                  <c:v>24.862924391411251</c:v>
                </c:pt>
                <c:pt idx="13">
                  <c:v>22.323181224391337</c:v>
                </c:pt>
                <c:pt idx="14">
                  <c:v>19.943197330270163</c:v>
                </c:pt>
                <c:pt idx="15">
                  <c:v>17.71139812440234</c:v>
                </c:pt>
                <c:pt idx="16">
                  <c:v>15.617158464842181</c:v>
                </c:pt>
                <c:pt idx="17">
                  <c:v>13.650716123290035</c:v>
                </c:pt>
                <c:pt idx="18">
                  <c:v>11.80309389053977</c:v>
                </c:pt>
                <c:pt idx="19">
                  <c:v>10.066029383443198</c:v>
                </c:pt>
                <c:pt idx="20">
                  <c:v>8.4319117286332315</c:v>
                </c:pt>
                <c:pt idx="21">
                  <c:v>6.8937243930893501</c:v>
                </c:pt>
                <c:pt idx="22">
                  <c:v>5.4449935148395952</c:v>
                </c:pt>
                <c:pt idx="23">
                  <c:v>4.0797411601862983</c:v>
                </c:pt>
                <c:pt idx="24">
                  <c:v>2.7924429981225032</c:v>
                </c:pt>
                <c:pt idx="25">
                  <c:v>1.5779899392000125</c:v>
                </c:pt>
                <c:pt idx="26">
                  <c:v>0.43165333599251809</c:v>
                </c:pt>
                <c:pt idx="27">
                  <c:v>-0.65094661368580731</c:v>
                </c:pt>
                <c:pt idx="28">
                  <c:v>-1.6738695807643484</c:v>
                </c:pt>
                <c:pt idx="29">
                  <c:v>-2.6408812216770023</c:v>
                </c:pt>
                <c:pt idx="30">
                  <c:v>-3.5554769530372923</c:v>
                </c:pt>
                <c:pt idx="31">
                  <c:v>-4.4209036123926335</c:v>
                </c:pt>
                <c:pt idx="32">
                  <c:v>-5.2401792092970574</c:v>
                </c:pt>
                <c:pt idx="33">
                  <c:v>-6.0161109496968823</c:v>
                </c:pt>
                <c:pt idx="34">
                  <c:v>-6.7513116977406842</c:v>
                </c:pt>
                <c:pt idx="35">
                  <c:v>-7.4482150223247423</c:v>
                </c:pt>
              </c:numCache>
            </c:numRef>
          </c:val>
          <c:smooth val="0"/>
        </c:ser>
        <c:dLbls>
          <c:showLegendKey val="0"/>
          <c:showVal val="0"/>
          <c:showCatName val="0"/>
          <c:showSerName val="0"/>
          <c:showPercent val="0"/>
          <c:showBubbleSize val="0"/>
        </c:dLbls>
        <c:marker val="1"/>
        <c:smooth val="0"/>
        <c:axId val="104494592"/>
        <c:axId val="104496128"/>
      </c:lineChart>
      <c:catAx>
        <c:axId val="104494592"/>
        <c:scaling>
          <c:orientation val="minMax"/>
        </c:scaling>
        <c:delete val="0"/>
        <c:axPos val="b"/>
        <c:majorGridlines>
          <c:spPr>
            <a:ln>
              <a:solidFill>
                <a:schemeClr val="bg1">
                  <a:lumMod val="85000"/>
                </a:schemeClr>
              </a:solidFill>
            </a:ln>
          </c:spPr>
        </c:majorGridlines>
        <c:numFmt formatCode="0%" sourceLinked="1"/>
        <c:majorTickMark val="out"/>
        <c:minorTickMark val="none"/>
        <c:tickLblPos val="nextTo"/>
        <c:crossAx val="104496128"/>
        <c:crosses val="autoZero"/>
        <c:auto val="1"/>
        <c:lblAlgn val="ctr"/>
        <c:lblOffset val="100"/>
        <c:tickLblSkip val="5"/>
        <c:noMultiLvlLbl val="0"/>
      </c:catAx>
      <c:valAx>
        <c:axId val="104496128"/>
        <c:scaling>
          <c:orientation val="minMax"/>
        </c:scaling>
        <c:delete val="0"/>
        <c:axPos val="l"/>
        <c:majorGridlines>
          <c:spPr>
            <a:ln>
              <a:solidFill>
                <a:schemeClr val="bg1">
                  <a:lumMod val="85000"/>
                </a:schemeClr>
              </a:solidFill>
            </a:ln>
          </c:spPr>
        </c:majorGridlines>
        <c:numFmt formatCode="0.00" sourceLinked="1"/>
        <c:majorTickMark val="out"/>
        <c:minorTickMark val="none"/>
        <c:tickLblPos val="nextTo"/>
        <c:crossAx val="104494592"/>
        <c:crosses val="autoZero"/>
        <c:crossBetween val="midCat"/>
      </c:valAx>
      <c:spPr>
        <a:noFill/>
      </c:spPr>
    </c:plotArea>
    <c:legend>
      <c:legendPos val="b"/>
      <c:layout/>
      <c:overlay val="0"/>
    </c:legend>
    <c:plotVisOnly val="1"/>
    <c:dispBlanksAs val="gap"/>
    <c:showDLblsOverMax val="0"/>
  </c:chart>
  <c:spPr>
    <a:gradFill>
      <a:gsLst>
        <a:gs pos="2000">
          <a:schemeClr val="accent1">
            <a:tint val="66000"/>
            <a:satMod val="160000"/>
            <a:lumMod val="88000"/>
          </a:schemeClr>
        </a:gs>
        <a:gs pos="50000">
          <a:schemeClr val="accent1">
            <a:tint val="44500"/>
            <a:satMod val="160000"/>
          </a:schemeClr>
        </a:gs>
        <a:gs pos="83000">
          <a:schemeClr val="accent1">
            <a:tint val="23500"/>
            <a:satMod val="160000"/>
          </a:schemeClr>
        </a:gs>
      </a:gsLst>
      <a:lin ang="5400000" scaled="0"/>
    </a:gradFill>
    <a:scene3d>
      <a:camera prst="orthographicFront"/>
      <a:lightRig rig="threePt" dir="t"/>
    </a:scene3d>
    <a:sp3d prstMaterial="plastic">
      <a:bevelT w="165100" prst="coolSlant"/>
    </a:sp3d>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wmf"/><Relationship Id="rId13" Type="http://schemas.openxmlformats.org/officeDocument/2006/relationships/image" Target="../media/image13.wmf"/><Relationship Id="rId18" Type="http://schemas.openxmlformats.org/officeDocument/2006/relationships/image" Target="../media/image18.wmf"/><Relationship Id="rId26" Type="http://schemas.openxmlformats.org/officeDocument/2006/relationships/image" Target="../media/image26.emf"/><Relationship Id="rId3" Type="http://schemas.openxmlformats.org/officeDocument/2006/relationships/image" Target="../media/image3.wmf"/><Relationship Id="rId21" Type="http://schemas.openxmlformats.org/officeDocument/2006/relationships/image" Target="../media/image21.wmf"/><Relationship Id="rId7" Type="http://schemas.openxmlformats.org/officeDocument/2006/relationships/image" Target="../media/image7.emf"/><Relationship Id="rId12" Type="http://schemas.openxmlformats.org/officeDocument/2006/relationships/image" Target="../media/image12.wmf"/><Relationship Id="rId17" Type="http://schemas.openxmlformats.org/officeDocument/2006/relationships/image" Target="../media/image17.wmf"/><Relationship Id="rId25" Type="http://schemas.openxmlformats.org/officeDocument/2006/relationships/image" Target="../media/image25.emf"/><Relationship Id="rId2" Type="http://schemas.openxmlformats.org/officeDocument/2006/relationships/image" Target="../media/image2.emf"/><Relationship Id="rId16" Type="http://schemas.openxmlformats.org/officeDocument/2006/relationships/image" Target="../media/image16.wmf"/><Relationship Id="rId20" Type="http://schemas.openxmlformats.org/officeDocument/2006/relationships/image" Target="../media/image20.wmf"/><Relationship Id="rId29" Type="http://schemas.openxmlformats.org/officeDocument/2006/relationships/image" Target="../media/image29.wmf"/><Relationship Id="rId1" Type="http://schemas.openxmlformats.org/officeDocument/2006/relationships/image" Target="../media/image1.wmf"/><Relationship Id="rId6" Type="http://schemas.openxmlformats.org/officeDocument/2006/relationships/image" Target="../media/image6.wmf"/><Relationship Id="rId11" Type="http://schemas.openxmlformats.org/officeDocument/2006/relationships/image" Target="../media/image11.wmf"/><Relationship Id="rId24" Type="http://schemas.openxmlformats.org/officeDocument/2006/relationships/image" Target="../media/image24.wmf"/><Relationship Id="rId5" Type="http://schemas.openxmlformats.org/officeDocument/2006/relationships/image" Target="../media/image5.wmf"/><Relationship Id="rId15" Type="http://schemas.openxmlformats.org/officeDocument/2006/relationships/image" Target="../media/image15.wmf"/><Relationship Id="rId23" Type="http://schemas.openxmlformats.org/officeDocument/2006/relationships/image" Target="../media/image23.wmf"/><Relationship Id="rId28" Type="http://schemas.openxmlformats.org/officeDocument/2006/relationships/image" Target="../media/image28.wmf"/><Relationship Id="rId10" Type="http://schemas.openxmlformats.org/officeDocument/2006/relationships/image" Target="../media/image10.wmf"/><Relationship Id="rId19" Type="http://schemas.openxmlformats.org/officeDocument/2006/relationships/image" Target="../media/image19.wmf"/><Relationship Id="rId4" Type="http://schemas.openxmlformats.org/officeDocument/2006/relationships/image" Target="../media/image4.wmf"/><Relationship Id="rId9" Type="http://schemas.openxmlformats.org/officeDocument/2006/relationships/image" Target="../media/image9.wmf"/><Relationship Id="rId14" Type="http://schemas.openxmlformats.org/officeDocument/2006/relationships/image" Target="../media/image14.wmf"/><Relationship Id="rId22" Type="http://schemas.openxmlformats.org/officeDocument/2006/relationships/image" Target="../media/image22.wmf"/><Relationship Id="rId27" Type="http://schemas.openxmlformats.org/officeDocument/2006/relationships/image" Target="../media/image27.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971550</xdr:colOff>
          <xdr:row>5</xdr:row>
          <xdr:rowOff>95250</xdr:rowOff>
        </xdr:from>
        <xdr:to>
          <xdr:col>2</xdr:col>
          <xdr:colOff>1952625</xdr:colOff>
          <xdr:row>5</xdr:row>
          <xdr:rowOff>666750</xdr:rowOff>
        </xdr:to>
        <xdr:sp macro="" textlink="">
          <xdr:nvSpPr>
            <xdr:cNvPr id="9217" name="Object 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371475</xdr:colOff>
          <xdr:row>6</xdr:row>
          <xdr:rowOff>466725</xdr:rowOff>
        </xdr:from>
        <xdr:to>
          <xdr:col>2</xdr:col>
          <xdr:colOff>2771775</xdr:colOff>
          <xdr:row>6</xdr:row>
          <xdr:rowOff>1162050</xdr:rowOff>
        </xdr:to>
        <xdr:sp macro="" textlink="">
          <xdr:nvSpPr>
            <xdr:cNvPr id="9218" name="Object 2"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504825</xdr:colOff>
          <xdr:row>7</xdr:row>
          <xdr:rowOff>76200</xdr:rowOff>
        </xdr:from>
        <xdr:to>
          <xdr:col>2</xdr:col>
          <xdr:colOff>2809875</xdr:colOff>
          <xdr:row>7</xdr:row>
          <xdr:rowOff>647700</xdr:rowOff>
        </xdr:to>
        <xdr:sp macro="" textlink="">
          <xdr:nvSpPr>
            <xdr:cNvPr id="9219" name="Object 3"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8</xdr:row>
          <xdr:rowOff>228600</xdr:rowOff>
        </xdr:from>
        <xdr:to>
          <xdr:col>2</xdr:col>
          <xdr:colOff>3133725</xdr:colOff>
          <xdr:row>8</xdr:row>
          <xdr:rowOff>466725</xdr:rowOff>
        </xdr:to>
        <xdr:sp macro="" textlink="">
          <xdr:nvSpPr>
            <xdr:cNvPr id="9220" name="Object 4" hidden="1">
              <a:extLst>
                <a:ext uri="{63B3BB69-23CF-44E3-9099-C40C66FF867C}">
                  <a14:compatExt spid="_x0000_s9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314325</xdr:colOff>
          <xdr:row>12</xdr:row>
          <xdr:rowOff>257175</xdr:rowOff>
        </xdr:from>
        <xdr:to>
          <xdr:col>2</xdr:col>
          <xdr:colOff>3143250</xdr:colOff>
          <xdr:row>12</xdr:row>
          <xdr:rowOff>647700</xdr:rowOff>
        </xdr:to>
        <xdr:sp macro="" textlink="">
          <xdr:nvSpPr>
            <xdr:cNvPr id="9221" name="Object 5" hidden="1">
              <a:extLst>
                <a:ext uri="{63B3BB69-23CF-44E3-9099-C40C66FF867C}">
                  <a14:compatExt spid="_x0000_s9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123825</xdr:colOff>
          <xdr:row>13</xdr:row>
          <xdr:rowOff>161925</xdr:rowOff>
        </xdr:from>
        <xdr:to>
          <xdr:col>2</xdr:col>
          <xdr:colOff>3076575</xdr:colOff>
          <xdr:row>13</xdr:row>
          <xdr:rowOff>504825</xdr:rowOff>
        </xdr:to>
        <xdr:sp macro="" textlink="">
          <xdr:nvSpPr>
            <xdr:cNvPr id="9222" name="Object 6" hidden="1">
              <a:extLst>
                <a:ext uri="{63B3BB69-23CF-44E3-9099-C40C66FF867C}">
                  <a14:compatExt spid="_x0000_s9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xdr:row>
          <xdr:rowOff>142875</xdr:rowOff>
        </xdr:from>
        <xdr:to>
          <xdr:col>2</xdr:col>
          <xdr:colOff>3076575</xdr:colOff>
          <xdr:row>14</xdr:row>
          <xdr:rowOff>542925</xdr:rowOff>
        </xdr:to>
        <xdr:sp macro="" textlink="">
          <xdr:nvSpPr>
            <xdr:cNvPr id="9223" name="Object 7" hidden="1">
              <a:extLst>
                <a:ext uri="{63B3BB69-23CF-44E3-9099-C40C66FF867C}">
                  <a14:compatExt spid="_x0000_s9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314325</xdr:colOff>
          <xdr:row>16</xdr:row>
          <xdr:rowOff>95250</xdr:rowOff>
        </xdr:from>
        <xdr:to>
          <xdr:col>2</xdr:col>
          <xdr:colOff>2533650</xdr:colOff>
          <xdr:row>16</xdr:row>
          <xdr:rowOff>600075</xdr:rowOff>
        </xdr:to>
        <xdr:sp macro="" textlink="">
          <xdr:nvSpPr>
            <xdr:cNvPr id="9225" name="Object 9" hidden="1">
              <a:extLst>
                <a:ext uri="{63B3BB69-23CF-44E3-9099-C40C66FF867C}">
                  <a14:compatExt spid="_x0000_s9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17</xdr:row>
          <xdr:rowOff>104775</xdr:rowOff>
        </xdr:from>
        <xdr:to>
          <xdr:col>2</xdr:col>
          <xdr:colOff>3076575</xdr:colOff>
          <xdr:row>17</xdr:row>
          <xdr:rowOff>581025</xdr:rowOff>
        </xdr:to>
        <xdr:sp macro="" textlink="">
          <xdr:nvSpPr>
            <xdr:cNvPr id="9226" name="Object 10" hidden="1">
              <a:extLst>
                <a:ext uri="{63B3BB69-23CF-44E3-9099-C40C66FF867C}">
                  <a14:compatExt spid="_x0000_s9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85725</xdr:colOff>
          <xdr:row>18</xdr:row>
          <xdr:rowOff>152400</xdr:rowOff>
        </xdr:from>
        <xdr:to>
          <xdr:col>2</xdr:col>
          <xdr:colOff>3028950</xdr:colOff>
          <xdr:row>18</xdr:row>
          <xdr:rowOff>590550</xdr:rowOff>
        </xdr:to>
        <xdr:sp macro="" textlink="">
          <xdr:nvSpPr>
            <xdr:cNvPr id="9227" name="Object 11" hidden="1">
              <a:extLst>
                <a:ext uri="{63B3BB69-23CF-44E3-9099-C40C66FF867C}">
                  <a14:compatExt spid="_x0000_s9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152400</xdr:colOff>
          <xdr:row>19</xdr:row>
          <xdr:rowOff>152400</xdr:rowOff>
        </xdr:from>
        <xdr:to>
          <xdr:col>2</xdr:col>
          <xdr:colOff>3048000</xdr:colOff>
          <xdr:row>19</xdr:row>
          <xdr:rowOff>552450</xdr:rowOff>
        </xdr:to>
        <xdr:sp macro="" textlink="">
          <xdr:nvSpPr>
            <xdr:cNvPr id="9228" name="Object 12" hidden="1">
              <a:extLst>
                <a:ext uri="{63B3BB69-23CF-44E3-9099-C40C66FF867C}">
                  <a14:compatExt spid="_x0000_s9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20</xdr:row>
          <xdr:rowOff>200025</xdr:rowOff>
        </xdr:from>
        <xdr:to>
          <xdr:col>2</xdr:col>
          <xdr:colOff>3143250</xdr:colOff>
          <xdr:row>20</xdr:row>
          <xdr:rowOff>552450</xdr:rowOff>
        </xdr:to>
        <xdr:sp macro="" textlink="">
          <xdr:nvSpPr>
            <xdr:cNvPr id="9229" name="Object 13" hidden="1">
              <a:extLst>
                <a:ext uri="{63B3BB69-23CF-44E3-9099-C40C66FF867C}">
                  <a14:compatExt spid="_x0000_s9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21</xdr:row>
          <xdr:rowOff>57150</xdr:rowOff>
        </xdr:from>
        <xdr:to>
          <xdr:col>2</xdr:col>
          <xdr:colOff>3057525</xdr:colOff>
          <xdr:row>21</xdr:row>
          <xdr:rowOff>628650</xdr:rowOff>
        </xdr:to>
        <xdr:sp macro="" textlink="">
          <xdr:nvSpPr>
            <xdr:cNvPr id="9230" name="Object 14" hidden="1">
              <a:extLst>
                <a:ext uri="{63B3BB69-23CF-44E3-9099-C40C66FF867C}">
                  <a14:compatExt spid="_x0000_s9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123825</xdr:colOff>
          <xdr:row>22</xdr:row>
          <xdr:rowOff>76200</xdr:rowOff>
        </xdr:from>
        <xdr:to>
          <xdr:col>2</xdr:col>
          <xdr:colOff>3076575</xdr:colOff>
          <xdr:row>22</xdr:row>
          <xdr:rowOff>647700</xdr:rowOff>
        </xdr:to>
        <xdr:sp macro="" textlink="">
          <xdr:nvSpPr>
            <xdr:cNvPr id="9231" name="Object 15" hidden="1">
              <a:extLst>
                <a:ext uri="{63B3BB69-23CF-44E3-9099-C40C66FF867C}">
                  <a14:compatExt spid="_x0000_s9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466725</xdr:colOff>
          <xdr:row>15</xdr:row>
          <xdr:rowOff>133350</xdr:rowOff>
        </xdr:from>
        <xdr:to>
          <xdr:col>2</xdr:col>
          <xdr:colOff>2895600</xdr:colOff>
          <xdr:row>15</xdr:row>
          <xdr:rowOff>657225</xdr:rowOff>
        </xdr:to>
        <xdr:sp macro="" textlink="">
          <xdr:nvSpPr>
            <xdr:cNvPr id="9232" name="Object 16" hidden="1">
              <a:extLst>
                <a:ext uri="{63B3BB69-23CF-44E3-9099-C40C66FF867C}">
                  <a14:compatExt spid="_x0000_s9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27</xdr:row>
          <xdr:rowOff>180975</xdr:rowOff>
        </xdr:from>
        <xdr:to>
          <xdr:col>2</xdr:col>
          <xdr:colOff>3143250</xdr:colOff>
          <xdr:row>27</xdr:row>
          <xdr:rowOff>647700</xdr:rowOff>
        </xdr:to>
        <xdr:sp macro="" textlink="">
          <xdr:nvSpPr>
            <xdr:cNvPr id="9233" name="Object 17" hidden="1">
              <a:extLst>
                <a:ext uri="{63B3BB69-23CF-44E3-9099-C40C66FF867C}">
                  <a14:compatExt spid="_x0000_s9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219075</xdr:colOff>
          <xdr:row>28</xdr:row>
          <xdr:rowOff>209550</xdr:rowOff>
        </xdr:from>
        <xdr:to>
          <xdr:col>2</xdr:col>
          <xdr:colOff>3124200</xdr:colOff>
          <xdr:row>28</xdr:row>
          <xdr:rowOff>733425</xdr:rowOff>
        </xdr:to>
        <xdr:sp macro="" textlink="">
          <xdr:nvSpPr>
            <xdr:cNvPr id="9234" name="Object 18" hidden="1">
              <a:extLst>
                <a:ext uri="{63B3BB69-23CF-44E3-9099-C40C66FF867C}">
                  <a14:compatExt spid="_x0000_s9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xdr:colOff>
          <xdr:row>29</xdr:row>
          <xdr:rowOff>85725</xdr:rowOff>
        </xdr:from>
        <xdr:to>
          <xdr:col>2</xdr:col>
          <xdr:colOff>2981325</xdr:colOff>
          <xdr:row>29</xdr:row>
          <xdr:rowOff>590550</xdr:rowOff>
        </xdr:to>
        <xdr:sp macro="" textlink="">
          <xdr:nvSpPr>
            <xdr:cNvPr id="9235" name="Object 19" hidden="1">
              <a:extLst>
                <a:ext uri="{63B3BB69-23CF-44E3-9099-C40C66FF867C}">
                  <a14:compatExt spid="_x0000_s9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30</xdr:row>
          <xdr:rowOff>152400</xdr:rowOff>
        </xdr:from>
        <xdr:to>
          <xdr:col>2</xdr:col>
          <xdr:colOff>3086100</xdr:colOff>
          <xdr:row>30</xdr:row>
          <xdr:rowOff>552450</xdr:rowOff>
        </xdr:to>
        <xdr:sp macro="" textlink="">
          <xdr:nvSpPr>
            <xdr:cNvPr id="9236" name="Object 20" hidden="1">
              <a:extLst>
                <a:ext uri="{63B3BB69-23CF-44E3-9099-C40C66FF867C}">
                  <a14:compatExt spid="_x0000_s9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361950</xdr:colOff>
          <xdr:row>31</xdr:row>
          <xdr:rowOff>123825</xdr:rowOff>
        </xdr:from>
        <xdr:to>
          <xdr:col>2</xdr:col>
          <xdr:colOff>2895600</xdr:colOff>
          <xdr:row>31</xdr:row>
          <xdr:rowOff>581025</xdr:rowOff>
        </xdr:to>
        <xdr:sp macro="" textlink="">
          <xdr:nvSpPr>
            <xdr:cNvPr id="9237" name="Object 21" hidden="1">
              <a:extLst>
                <a:ext uri="{63B3BB69-23CF-44E3-9099-C40C66FF867C}">
                  <a14:compatExt spid="_x0000_s9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571500</xdr:colOff>
          <xdr:row>32</xdr:row>
          <xdr:rowOff>133350</xdr:rowOff>
        </xdr:from>
        <xdr:to>
          <xdr:col>2</xdr:col>
          <xdr:colOff>2886075</xdr:colOff>
          <xdr:row>32</xdr:row>
          <xdr:rowOff>514350</xdr:rowOff>
        </xdr:to>
        <xdr:sp macro="" textlink="">
          <xdr:nvSpPr>
            <xdr:cNvPr id="9238" name="Object 22" hidden="1">
              <a:extLst>
                <a:ext uri="{63B3BB69-23CF-44E3-9099-C40C66FF867C}">
                  <a14:compatExt spid="_x0000_s9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36</xdr:row>
          <xdr:rowOff>152400</xdr:rowOff>
        </xdr:from>
        <xdr:to>
          <xdr:col>2</xdr:col>
          <xdr:colOff>3133725</xdr:colOff>
          <xdr:row>36</xdr:row>
          <xdr:rowOff>704850</xdr:rowOff>
        </xdr:to>
        <xdr:sp macro="" textlink="">
          <xdr:nvSpPr>
            <xdr:cNvPr id="9239" name="Object 23" hidden="1">
              <a:extLst>
                <a:ext uri="{63B3BB69-23CF-44E3-9099-C40C66FF867C}">
                  <a14:compatExt spid="_x0000_s9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37</xdr:row>
          <xdr:rowOff>76200</xdr:rowOff>
        </xdr:from>
        <xdr:to>
          <xdr:col>2</xdr:col>
          <xdr:colOff>2981325</xdr:colOff>
          <xdr:row>37</xdr:row>
          <xdr:rowOff>609600</xdr:rowOff>
        </xdr:to>
        <xdr:sp macro="" textlink="">
          <xdr:nvSpPr>
            <xdr:cNvPr id="9240" name="Object 24" hidden="1">
              <a:extLst>
                <a:ext uri="{63B3BB69-23CF-44E3-9099-C40C66FF867C}">
                  <a14:compatExt spid="_x0000_s9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38</xdr:row>
          <xdr:rowOff>114300</xdr:rowOff>
        </xdr:from>
        <xdr:to>
          <xdr:col>2</xdr:col>
          <xdr:colOff>3105150</xdr:colOff>
          <xdr:row>38</xdr:row>
          <xdr:rowOff>657225</xdr:rowOff>
        </xdr:to>
        <xdr:sp macro="" textlink="">
          <xdr:nvSpPr>
            <xdr:cNvPr id="9241" name="Object 25" hidden="1">
              <a:extLst>
                <a:ext uri="{63B3BB69-23CF-44E3-9099-C40C66FF867C}">
                  <a14:compatExt spid="_x0000_s9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42</xdr:row>
          <xdr:rowOff>133350</xdr:rowOff>
        </xdr:from>
        <xdr:to>
          <xdr:col>2</xdr:col>
          <xdr:colOff>3095625</xdr:colOff>
          <xdr:row>42</xdr:row>
          <xdr:rowOff>714375</xdr:rowOff>
        </xdr:to>
        <xdr:sp macro="" textlink="">
          <xdr:nvSpPr>
            <xdr:cNvPr id="9242" name="Object 26" hidden="1">
              <a:extLst>
                <a:ext uri="{63B3BB69-23CF-44E3-9099-C40C66FF867C}">
                  <a14:compatExt spid="_x0000_s9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43</xdr:row>
          <xdr:rowOff>123825</xdr:rowOff>
        </xdr:from>
        <xdr:to>
          <xdr:col>2</xdr:col>
          <xdr:colOff>3133725</xdr:colOff>
          <xdr:row>43</xdr:row>
          <xdr:rowOff>619125</xdr:rowOff>
        </xdr:to>
        <xdr:sp macro="" textlink="">
          <xdr:nvSpPr>
            <xdr:cNvPr id="9243" name="Object 27" hidden="1">
              <a:extLst>
                <a:ext uri="{63B3BB69-23CF-44E3-9099-C40C66FF867C}">
                  <a14:compatExt spid="_x0000_s9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44</xdr:row>
          <xdr:rowOff>190500</xdr:rowOff>
        </xdr:from>
        <xdr:to>
          <xdr:col>2</xdr:col>
          <xdr:colOff>3038475</xdr:colOff>
          <xdr:row>44</xdr:row>
          <xdr:rowOff>638175</xdr:rowOff>
        </xdr:to>
        <xdr:sp macro="" textlink="">
          <xdr:nvSpPr>
            <xdr:cNvPr id="9244" name="Object 28" hidden="1">
              <a:extLst>
                <a:ext uri="{63B3BB69-23CF-44E3-9099-C40C66FF867C}">
                  <a14:compatExt spid="_x0000_s9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45</xdr:row>
          <xdr:rowOff>171450</xdr:rowOff>
        </xdr:from>
        <xdr:to>
          <xdr:col>2</xdr:col>
          <xdr:colOff>2895600</xdr:colOff>
          <xdr:row>45</xdr:row>
          <xdr:rowOff>647700</xdr:rowOff>
        </xdr:to>
        <xdr:sp macro="" textlink="">
          <xdr:nvSpPr>
            <xdr:cNvPr id="9245" name="Object 29" hidden="1">
              <a:extLst>
                <a:ext uri="{63B3BB69-23CF-44E3-9099-C40C66FF867C}">
                  <a14:compatExt spid="_x0000_s9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352425</xdr:colOff>
          <xdr:row>46</xdr:row>
          <xdr:rowOff>104775</xdr:rowOff>
        </xdr:from>
        <xdr:to>
          <xdr:col>2</xdr:col>
          <xdr:colOff>2895600</xdr:colOff>
          <xdr:row>46</xdr:row>
          <xdr:rowOff>676275</xdr:rowOff>
        </xdr:to>
        <xdr:sp macro="" textlink="">
          <xdr:nvSpPr>
            <xdr:cNvPr id="9246" name="Object 30" hidden="1">
              <a:extLst>
                <a:ext uri="{63B3BB69-23CF-44E3-9099-C40C66FF867C}">
                  <a14:compatExt spid="_x0000_s924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133350</xdr:colOff>
      <xdr:row>5</xdr:row>
      <xdr:rowOff>85725</xdr:rowOff>
    </xdr:from>
    <xdr:to>
      <xdr:col>5</xdr:col>
      <xdr:colOff>742950</xdr:colOff>
      <xdr:row>16</xdr:row>
      <xdr:rowOff>19050</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561975</xdr:colOff>
      <xdr:row>6</xdr:row>
      <xdr:rowOff>176659</xdr:rowOff>
    </xdr:from>
    <xdr:to>
      <xdr:col>5</xdr:col>
      <xdr:colOff>390525</xdr:colOff>
      <xdr:row>13</xdr:row>
      <xdr:rowOff>161925</xdr:rowOff>
    </xdr:to>
    <xdr:grpSp>
      <xdr:nvGrpSpPr>
        <xdr:cNvPr id="21" name="20 Grupo"/>
        <xdr:cNvGrpSpPr/>
      </xdr:nvGrpSpPr>
      <xdr:grpSpPr>
        <a:xfrm>
          <a:off x="2543175" y="1567309"/>
          <a:ext cx="2800350" cy="1718816"/>
          <a:chOff x="2543175" y="1548259"/>
          <a:chExt cx="2800350" cy="1718816"/>
        </a:xfrm>
      </xdr:grpSpPr>
      <xdr:cxnSp macro="">
        <xdr:nvCxnSpPr>
          <xdr:cNvPr id="11" name="10 Conector recto de flecha"/>
          <xdr:cNvCxnSpPr/>
        </xdr:nvCxnSpPr>
        <xdr:spPr>
          <a:xfrm flipH="1" flipV="1">
            <a:off x="4448175" y="1656904"/>
            <a:ext cx="895350" cy="184547"/>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11 CuadroTexto"/>
          <xdr:cNvSpPr txBox="1"/>
        </xdr:nvSpPr>
        <xdr:spPr>
          <a:xfrm>
            <a:off x="2543175" y="1548259"/>
            <a:ext cx="1936428" cy="256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100"/>
              <a:t>P.E.($35,70 ; 28,79 UNIDADES)</a:t>
            </a:r>
          </a:p>
        </xdr:txBody>
      </xdr:sp>
      <xdr:cxnSp macro="">
        <xdr:nvCxnSpPr>
          <xdr:cNvPr id="17" name="16 Conector recto"/>
          <xdr:cNvCxnSpPr/>
        </xdr:nvCxnSpPr>
        <xdr:spPr>
          <a:xfrm>
            <a:off x="5334000" y="1857375"/>
            <a:ext cx="0" cy="14097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c:userShapes xmlns:c="http://schemas.openxmlformats.org/drawingml/2006/chart">
  <cdr:relSizeAnchor xmlns:cdr="http://schemas.openxmlformats.org/drawingml/2006/chartDrawing">
    <cdr:from>
      <cdr:x>0.07083</cdr:x>
      <cdr:y>0.24132</cdr:y>
    </cdr:from>
    <cdr:to>
      <cdr:x>0.91875</cdr:x>
      <cdr:y>0.25174</cdr:y>
    </cdr:to>
    <cdr:cxnSp macro="">
      <cdr:nvCxnSpPr>
        <cdr:cNvPr id="3" name="2 Conector recto"/>
        <cdr:cNvCxnSpPr/>
      </cdr:nvCxnSpPr>
      <cdr:spPr>
        <a:xfrm xmlns:a="http://schemas.openxmlformats.org/drawingml/2006/main" flipH="1">
          <a:off x="323850" y="661988"/>
          <a:ext cx="3876675" cy="28575"/>
        </a:xfrm>
        <a:prstGeom xmlns:a="http://schemas.openxmlformats.org/drawingml/2006/main" prst="line">
          <a:avLst/>
        </a:prstGeom>
        <a:ln xmlns:a="http://schemas.openxmlformats.org/drawingml/2006/main" w="6350">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twoCellAnchor>
    <xdr:from>
      <xdr:col>0</xdr:col>
      <xdr:colOff>990599</xdr:colOff>
      <xdr:row>3</xdr:row>
      <xdr:rowOff>0</xdr:rowOff>
    </xdr:from>
    <xdr:to>
      <xdr:col>7</xdr:col>
      <xdr:colOff>9524</xdr:colOff>
      <xdr:row>21</xdr:row>
      <xdr:rowOff>171450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276225</xdr:colOff>
      <xdr:row>11</xdr:row>
      <xdr:rowOff>104775</xdr:rowOff>
    </xdr:from>
    <xdr:to>
      <xdr:col>5</xdr:col>
      <xdr:colOff>533400</xdr:colOff>
      <xdr:row>16</xdr:row>
      <xdr:rowOff>142875</xdr:rowOff>
    </xdr:to>
    <xdr:cxnSp macro="">
      <xdr:nvCxnSpPr>
        <xdr:cNvPr id="4" name="3 Conector recto de flecha"/>
        <xdr:cNvCxnSpPr/>
      </xdr:nvCxnSpPr>
      <xdr:spPr>
        <a:xfrm flipH="1" flipV="1">
          <a:off x="5229225" y="2200275"/>
          <a:ext cx="257175" cy="9906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466725</xdr:colOff>
      <xdr:row>10</xdr:row>
      <xdr:rowOff>0</xdr:rowOff>
    </xdr:from>
    <xdr:ext cx="1990725" cy="264560"/>
    <xdr:sp macro="" textlink="">
      <xdr:nvSpPr>
        <xdr:cNvPr id="5" name="4 CuadroTexto"/>
        <xdr:cNvSpPr txBox="1"/>
      </xdr:nvSpPr>
      <xdr:spPr>
        <a:xfrm>
          <a:off x="4429125" y="1905000"/>
          <a:ext cx="19907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a:t>TIR =(26,39% ; $ 0,00)</a:t>
          </a:r>
        </a:p>
      </xdr:txBody>
    </xdr:sp>
    <xdr:clientData/>
  </xdr:oneCellAnchor>
  <xdr:twoCellAnchor>
    <xdr:from>
      <xdr:col>3</xdr:col>
      <xdr:colOff>19050</xdr:colOff>
      <xdr:row>12</xdr:row>
      <xdr:rowOff>142875</xdr:rowOff>
    </xdr:from>
    <xdr:to>
      <xdr:col>3</xdr:col>
      <xdr:colOff>28575</xdr:colOff>
      <xdr:row>16</xdr:row>
      <xdr:rowOff>161925</xdr:rowOff>
    </xdr:to>
    <xdr:cxnSp macro="">
      <xdr:nvCxnSpPr>
        <xdr:cNvPr id="7" name="6 Conector recto"/>
        <xdr:cNvCxnSpPr/>
      </xdr:nvCxnSpPr>
      <xdr:spPr>
        <a:xfrm flipV="1">
          <a:off x="2990850" y="2428875"/>
          <a:ext cx="9525" cy="7810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533400</xdr:colOff>
      <xdr:row>12</xdr:row>
      <xdr:rowOff>114300</xdr:rowOff>
    </xdr:from>
    <xdr:to>
      <xdr:col>3</xdr:col>
      <xdr:colOff>19050</xdr:colOff>
      <xdr:row>12</xdr:row>
      <xdr:rowOff>123825</xdr:rowOff>
    </xdr:to>
    <xdr:cxnSp macro="">
      <xdr:nvCxnSpPr>
        <xdr:cNvPr id="9" name="8 Conector recto"/>
        <xdr:cNvCxnSpPr/>
      </xdr:nvCxnSpPr>
      <xdr:spPr>
        <a:xfrm flipH="1">
          <a:off x="1524000" y="2400300"/>
          <a:ext cx="14668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828675</xdr:colOff>
      <xdr:row>9</xdr:row>
      <xdr:rowOff>38100</xdr:rowOff>
    </xdr:from>
    <xdr:to>
      <xdr:col>3</xdr:col>
      <xdr:colOff>19050</xdr:colOff>
      <xdr:row>12</xdr:row>
      <xdr:rowOff>114300</xdr:rowOff>
    </xdr:to>
    <xdr:cxnSp macro="">
      <xdr:nvCxnSpPr>
        <xdr:cNvPr id="11" name="10 Conector recto de flecha"/>
        <xdr:cNvCxnSpPr/>
      </xdr:nvCxnSpPr>
      <xdr:spPr>
        <a:xfrm flipH="1" flipV="1">
          <a:off x="2809875" y="1752600"/>
          <a:ext cx="180975" cy="6477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257175</xdr:colOff>
      <xdr:row>7</xdr:row>
      <xdr:rowOff>161925</xdr:rowOff>
    </xdr:from>
    <xdr:ext cx="1704975" cy="264560"/>
    <xdr:sp macro="" textlink="">
      <xdr:nvSpPr>
        <xdr:cNvPr id="12" name="11 CuadroTexto"/>
        <xdr:cNvSpPr txBox="1"/>
      </xdr:nvSpPr>
      <xdr:spPr>
        <a:xfrm>
          <a:off x="2238375" y="1495425"/>
          <a:ext cx="17049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a:t>VPN($30,39</a:t>
          </a:r>
          <a:r>
            <a:rPr lang="es-CO" sz="1100" baseline="0"/>
            <a:t> ; 10,03%)</a:t>
          </a:r>
          <a:endParaRPr lang="es-CO"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3" Type="http://schemas.openxmlformats.org/officeDocument/2006/relationships/image" Target="../media/image5.wmf"/><Relationship Id="rId18" Type="http://schemas.openxmlformats.org/officeDocument/2006/relationships/oleObject" Target="../embeddings/oleObject8.bin"/><Relationship Id="rId26" Type="http://schemas.openxmlformats.org/officeDocument/2006/relationships/oleObject" Target="../embeddings/oleObject12.bin"/><Relationship Id="rId39" Type="http://schemas.openxmlformats.org/officeDocument/2006/relationships/image" Target="../media/image18.wmf"/><Relationship Id="rId21" Type="http://schemas.openxmlformats.org/officeDocument/2006/relationships/image" Target="../media/image9.wmf"/><Relationship Id="rId34" Type="http://schemas.openxmlformats.org/officeDocument/2006/relationships/oleObject" Target="../embeddings/oleObject16.bin"/><Relationship Id="rId42" Type="http://schemas.openxmlformats.org/officeDocument/2006/relationships/oleObject" Target="../embeddings/oleObject20.bin"/><Relationship Id="rId47" Type="http://schemas.openxmlformats.org/officeDocument/2006/relationships/image" Target="../media/image22.wmf"/><Relationship Id="rId50" Type="http://schemas.openxmlformats.org/officeDocument/2006/relationships/oleObject" Target="../embeddings/oleObject24.bin"/><Relationship Id="rId55" Type="http://schemas.openxmlformats.org/officeDocument/2006/relationships/image" Target="../media/image26.emf"/><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oleObject" Target="../embeddings/oleObject7.bin"/><Relationship Id="rId20" Type="http://schemas.openxmlformats.org/officeDocument/2006/relationships/oleObject" Target="../embeddings/oleObject9.bin"/><Relationship Id="rId29" Type="http://schemas.openxmlformats.org/officeDocument/2006/relationships/image" Target="../media/image13.wmf"/><Relationship Id="rId41" Type="http://schemas.openxmlformats.org/officeDocument/2006/relationships/image" Target="../media/image19.wmf"/><Relationship Id="rId54" Type="http://schemas.openxmlformats.org/officeDocument/2006/relationships/oleObject" Target="../embeddings/oleObject26.bin"/><Relationship Id="rId1" Type="http://schemas.openxmlformats.org/officeDocument/2006/relationships/printerSettings" Target="../printerSettings/printerSettings3.bin"/><Relationship Id="rId6" Type="http://schemas.openxmlformats.org/officeDocument/2006/relationships/oleObject" Target="../embeddings/oleObject2.bin"/><Relationship Id="rId11" Type="http://schemas.openxmlformats.org/officeDocument/2006/relationships/image" Target="../media/image4.wmf"/><Relationship Id="rId24" Type="http://schemas.openxmlformats.org/officeDocument/2006/relationships/oleObject" Target="../embeddings/oleObject11.bin"/><Relationship Id="rId32" Type="http://schemas.openxmlformats.org/officeDocument/2006/relationships/oleObject" Target="../embeddings/oleObject15.bin"/><Relationship Id="rId37" Type="http://schemas.openxmlformats.org/officeDocument/2006/relationships/image" Target="../media/image17.wmf"/><Relationship Id="rId40" Type="http://schemas.openxmlformats.org/officeDocument/2006/relationships/oleObject" Target="../embeddings/oleObject19.bin"/><Relationship Id="rId45" Type="http://schemas.openxmlformats.org/officeDocument/2006/relationships/image" Target="../media/image21.wmf"/><Relationship Id="rId53" Type="http://schemas.openxmlformats.org/officeDocument/2006/relationships/image" Target="../media/image25.emf"/><Relationship Id="rId58" Type="http://schemas.openxmlformats.org/officeDocument/2006/relationships/oleObject" Target="../embeddings/oleObject28.bin"/><Relationship Id="rId5" Type="http://schemas.openxmlformats.org/officeDocument/2006/relationships/image" Target="../media/image1.wmf"/><Relationship Id="rId15" Type="http://schemas.openxmlformats.org/officeDocument/2006/relationships/image" Target="../media/image6.wmf"/><Relationship Id="rId23" Type="http://schemas.openxmlformats.org/officeDocument/2006/relationships/image" Target="../media/image10.wmf"/><Relationship Id="rId28" Type="http://schemas.openxmlformats.org/officeDocument/2006/relationships/oleObject" Target="../embeddings/oleObject13.bin"/><Relationship Id="rId36" Type="http://schemas.openxmlformats.org/officeDocument/2006/relationships/oleObject" Target="../embeddings/oleObject17.bin"/><Relationship Id="rId49" Type="http://schemas.openxmlformats.org/officeDocument/2006/relationships/image" Target="../media/image23.wmf"/><Relationship Id="rId57" Type="http://schemas.openxmlformats.org/officeDocument/2006/relationships/image" Target="../media/image27.wmf"/><Relationship Id="rId61" Type="http://schemas.openxmlformats.org/officeDocument/2006/relationships/image" Target="../media/image29.wmf"/><Relationship Id="rId10" Type="http://schemas.openxmlformats.org/officeDocument/2006/relationships/oleObject" Target="../embeddings/oleObject4.bin"/><Relationship Id="rId19" Type="http://schemas.openxmlformats.org/officeDocument/2006/relationships/image" Target="../media/image8.wmf"/><Relationship Id="rId31" Type="http://schemas.openxmlformats.org/officeDocument/2006/relationships/image" Target="../media/image14.wmf"/><Relationship Id="rId44" Type="http://schemas.openxmlformats.org/officeDocument/2006/relationships/oleObject" Target="../embeddings/oleObject21.bin"/><Relationship Id="rId52" Type="http://schemas.openxmlformats.org/officeDocument/2006/relationships/oleObject" Target="../embeddings/oleObject25.bin"/><Relationship Id="rId60" Type="http://schemas.openxmlformats.org/officeDocument/2006/relationships/oleObject" Target="../embeddings/oleObject29.bin"/><Relationship Id="rId4" Type="http://schemas.openxmlformats.org/officeDocument/2006/relationships/oleObject" Target="../embeddings/oleObject1.bin"/><Relationship Id="rId9" Type="http://schemas.openxmlformats.org/officeDocument/2006/relationships/image" Target="../media/image3.wmf"/><Relationship Id="rId14" Type="http://schemas.openxmlformats.org/officeDocument/2006/relationships/oleObject" Target="../embeddings/oleObject6.bin"/><Relationship Id="rId22" Type="http://schemas.openxmlformats.org/officeDocument/2006/relationships/oleObject" Target="../embeddings/oleObject10.bin"/><Relationship Id="rId27" Type="http://schemas.openxmlformats.org/officeDocument/2006/relationships/image" Target="../media/image12.wmf"/><Relationship Id="rId30" Type="http://schemas.openxmlformats.org/officeDocument/2006/relationships/oleObject" Target="../embeddings/oleObject14.bin"/><Relationship Id="rId35" Type="http://schemas.openxmlformats.org/officeDocument/2006/relationships/image" Target="../media/image16.wmf"/><Relationship Id="rId43" Type="http://schemas.openxmlformats.org/officeDocument/2006/relationships/image" Target="../media/image20.wmf"/><Relationship Id="rId48" Type="http://schemas.openxmlformats.org/officeDocument/2006/relationships/oleObject" Target="../embeddings/oleObject23.bin"/><Relationship Id="rId56" Type="http://schemas.openxmlformats.org/officeDocument/2006/relationships/oleObject" Target="../embeddings/oleObject27.bin"/><Relationship Id="rId8" Type="http://schemas.openxmlformats.org/officeDocument/2006/relationships/oleObject" Target="../embeddings/oleObject3.bin"/><Relationship Id="rId51" Type="http://schemas.openxmlformats.org/officeDocument/2006/relationships/image" Target="../media/image24.wmf"/><Relationship Id="rId3" Type="http://schemas.openxmlformats.org/officeDocument/2006/relationships/vmlDrawing" Target="../drawings/vmlDrawing1.vml"/><Relationship Id="rId12" Type="http://schemas.openxmlformats.org/officeDocument/2006/relationships/oleObject" Target="../embeddings/oleObject5.bin"/><Relationship Id="rId17" Type="http://schemas.openxmlformats.org/officeDocument/2006/relationships/image" Target="../media/image7.emf"/><Relationship Id="rId25" Type="http://schemas.openxmlformats.org/officeDocument/2006/relationships/image" Target="../media/image11.wmf"/><Relationship Id="rId33" Type="http://schemas.openxmlformats.org/officeDocument/2006/relationships/image" Target="../media/image15.wmf"/><Relationship Id="rId38" Type="http://schemas.openxmlformats.org/officeDocument/2006/relationships/oleObject" Target="../embeddings/oleObject18.bin"/><Relationship Id="rId46" Type="http://schemas.openxmlformats.org/officeDocument/2006/relationships/oleObject" Target="../embeddings/oleObject22.bin"/><Relationship Id="rId59" Type="http://schemas.openxmlformats.org/officeDocument/2006/relationships/image" Target="../media/image28.w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workbookViewId="0">
      <selection sqref="A1:K1"/>
    </sheetView>
  </sheetViews>
  <sheetFormatPr baseColWidth="10" defaultRowHeight="15" x14ac:dyDescent="0.2"/>
  <cols>
    <col min="1" max="1" width="29.5546875" customWidth="1"/>
    <col min="2" max="2" width="9.21875" customWidth="1"/>
    <col min="3" max="3" width="9.33203125" customWidth="1"/>
    <col min="4" max="4" width="8.6640625" customWidth="1"/>
    <col min="5" max="5" width="11.21875" customWidth="1"/>
    <col min="12" max="12" width="13.44140625" customWidth="1"/>
  </cols>
  <sheetData>
    <row r="1" spans="1:12" x14ac:dyDescent="0.2">
      <c r="A1" s="153" t="s">
        <v>10</v>
      </c>
      <c r="B1" s="153"/>
      <c r="C1" s="153"/>
      <c r="D1" s="153"/>
      <c r="E1" s="153"/>
      <c r="F1" s="153"/>
      <c r="G1" s="153"/>
      <c r="H1" s="153"/>
      <c r="I1" s="153"/>
      <c r="J1" s="153"/>
      <c r="K1" s="153"/>
    </row>
    <row r="2" spans="1:12" ht="15.75" x14ac:dyDescent="0.25">
      <c r="A2" s="152" t="s">
        <v>0</v>
      </c>
      <c r="B2" s="152"/>
      <c r="C2" s="152"/>
      <c r="D2" s="152"/>
      <c r="E2" s="152"/>
      <c r="F2" s="152"/>
      <c r="G2" s="152"/>
      <c r="H2" s="152"/>
      <c r="I2" s="152"/>
      <c r="J2" s="152"/>
      <c r="K2" s="152"/>
    </row>
    <row r="3" spans="1:12" x14ac:dyDescent="0.2">
      <c r="A3" s="154" t="s">
        <v>1</v>
      </c>
      <c r="B3" s="154"/>
      <c r="C3" s="154"/>
      <c r="D3" s="154"/>
      <c r="E3" s="154"/>
      <c r="F3" s="154"/>
      <c r="G3" s="154"/>
      <c r="H3" s="154"/>
      <c r="I3" s="154"/>
      <c r="J3" s="154"/>
      <c r="K3" s="154"/>
    </row>
    <row r="4" spans="1:12" x14ac:dyDescent="0.2">
      <c r="A4" s="7" t="s">
        <v>2</v>
      </c>
      <c r="B4" s="7"/>
      <c r="C4" s="7"/>
      <c r="D4" s="151" t="s">
        <v>3</v>
      </c>
      <c r="E4" s="151"/>
      <c r="F4" s="151" t="s">
        <v>4</v>
      </c>
      <c r="G4" s="151"/>
      <c r="H4" s="151"/>
      <c r="I4" s="151"/>
      <c r="J4" s="151"/>
      <c r="K4" s="151"/>
    </row>
    <row r="5" spans="1:12" x14ac:dyDescent="0.2">
      <c r="A5" s="9" t="s">
        <v>9</v>
      </c>
      <c r="B5" s="8"/>
      <c r="C5" s="8"/>
      <c r="D5">
        <v>1</v>
      </c>
      <c r="E5">
        <v>2</v>
      </c>
      <c r="F5">
        <v>3</v>
      </c>
      <c r="G5">
        <v>4</v>
      </c>
      <c r="H5">
        <v>5</v>
      </c>
      <c r="I5">
        <v>6</v>
      </c>
      <c r="J5">
        <v>7</v>
      </c>
      <c r="K5">
        <v>8</v>
      </c>
    </row>
    <row r="6" spans="1:12" x14ac:dyDescent="0.2">
      <c r="A6" s="6" t="s">
        <v>5</v>
      </c>
      <c r="B6" s="6"/>
      <c r="C6" s="6"/>
      <c r="D6" s="6"/>
      <c r="E6" s="6"/>
      <c r="F6" s="10">
        <v>0.6</v>
      </c>
      <c r="G6" s="10">
        <v>0.8</v>
      </c>
      <c r="H6" s="10">
        <v>1</v>
      </c>
      <c r="I6" s="10">
        <v>1</v>
      </c>
      <c r="J6" s="10">
        <v>1</v>
      </c>
      <c r="K6" s="10">
        <v>1</v>
      </c>
    </row>
    <row r="7" spans="1:12" x14ac:dyDescent="0.2">
      <c r="A7" t="s">
        <v>6</v>
      </c>
      <c r="F7" s="4">
        <f>50*F6</f>
        <v>30</v>
      </c>
      <c r="G7" s="4">
        <f>50*G6</f>
        <v>40</v>
      </c>
      <c r="H7">
        <v>50</v>
      </c>
      <c r="I7">
        <v>50</v>
      </c>
      <c r="J7">
        <v>50</v>
      </c>
      <c r="K7">
        <v>50</v>
      </c>
    </row>
    <row r="8" spans="1:12" x14ac:dyDescent="0.2">
      <c r="A8" t="s">
        <v>7</v>
      </c>
      <c r="F8" s="5">
        <v>1240</v>
      </c>
      <c r="G8" s="5">
        <v>1240</v>
      </c>
      <c r="H8" s="5">
        <v>1240</v>
      </c>
      <c r="I8" s="5">
        <v>1240</v>
      </c>
      <c r="J8" s="5">
        <v>1240</v>
      </c>
      <c r="K8" s="5">
        <v>1240</v>
      </c>
    </row>
    <row r="9" spans="1:12" x14ac:dyDescent="0.2">
      <c r="A9" s="7" t="s">
        <v>8</v>
      </c>
      <c r="B9" s="7"/>
      <c r="C9" s="7"/>
      <c r="D9" s="7"/>
      <c r="E9" s="7"/>
      <c r="F9" s="41">
        <f>(F7*F8)/1000</f>
        <v>37.200000000000003</v>
      </c>
      <c r="G9" s="41">
        <f t="shared" ref="G9:K9" si="0">(G7*G8)/1000</f>
        <v>49.6</v>
      </c>
      <c r="H9" s="41">
        <f t="shared" si="0"/>
        <v>62</v>
      </c>
      <c r="I9" s="41">
        <f t="shared" si="0"/>
        <v>62</v>
      </c>
      <c r="J9" s="41">
        <f t="shared" si="0"/>
        <v>62</v>
      </c>
      <c r="K9" s="41">
        <f t="shared" si="0"/>
        <v>62</v>
      </c>
    </row>
    <row r="11" spans="1:12" x14ac:dyDescent="0.2">
      <c r="A11" s="153" t="s">
        <v>11</v>
      </c>
      <c r="B11" s="153"/>
      <c r="C11" s="153"/>
      <c r="D11" s="153"/>
      <c r="E11" s="153"/>
      <c r="F11" s="153"/>
      <c r="G11" s="153"/>
      <c r="H11" s="153"/>
      <c r="I11" s="153"/>
      <c r="J11" s="153"/>
      <c r="K11" s="153"/>
      <c r="L11" s="153"/>
    </row>
    <row r="12" spans="1:12" ht="15.75" x14ac:dyDescent="0.25">
      <c r="A12" s="152" t="s">
        <v>12</v>
      </c>
      <c r="B12" s="152"/>
      <c r="C12" s="152"/>
      <c r="D12" s="152"/>
      <c r="E12" s="152"/>
      <c r="F12" s="152"/>
      <c r="G12" s="152"/>
      <c r="H12" s="152"/>
      <c r="I12" s="152"/>
      <c r="J12" s="152"/>
      <c r="K12" s="152"/>
      <c r="L12" s="152"/>
    </row>
    <row r="13" spans="1:12" x14ac:dyDescent="0.2">
      <c r="A13" s="154" t="s">
        <v>13</v>
      </c>
      <c r="B13" s="154"/>
      <c r="C13" s="154"/>
      <c r="D13" s="154"/>
      <c r="E13" s="154"/>
      <c r="F13" s="154"/>
      <c r="G13" s="154"/>
      <c r="H13" s="154"/>
      <c r="I13" s="154"/>
      <c r="J13" s="154"/>
      <c r="K13" s="154"/>
      <c r="L13" s="154"/>
    </row>
    <row r="14" spans="1:12" x14ac:dyDescent="0.2">
      <c r="A14" s="7" t="s">
        <v>2</v>
      </c>
      <c r="B14" s="7"/>
      <c r="C14" s="7"/>
      <c r="D14" s="151" t="s">
        <v>3</v>
      </c>
      <c r="E14" s="151"/>
      <c r="F14" s="151" t="s">
        <v>4</v>
      </c>
      <c r="G14" s="151"/>
      <c r="H14" s="151"/>
      <c r="I14" s="151"/>
      <c r="J14" s="151"/>
      <c r="K14" s="151"/>
      <c r="L14" s="151"/>
    </row>
    <row r="15" spans="1:12" x14ac:dyDescent="0.2">
      <c r="A15" s="9" t="s">
        <v>9</v>
      </c>
      <c r="B15" s="8"/>
      <c r="C15" s="8"/>
      <c r="D15" s="1">
        <v>1</v>
      </c>
      <c r="E15" s="1">
        <v>2</v>
      </c>
      <c r="F15" s="31">
        <v>3</v>
      </c>
      <c r="G15" s="1">
        <v>4</v>
      </c>
      <c r="H15" s="1">
        <v>5</v>
      </c>
      <c r="I15" s="1">
        <v>6</v>
      </c>
      <c r="J15" s="1">
        <v>7</v>
      </c>
      <c r="K15" s="1">
        <v>8</v>
      </c>
      <c r="L15" s="158" t="s">
        <v>14</v>
      </c>
    </row>
    <row r="16" spans="1:12" x14ac:dyDescent="0.2">
      <c r="A16" s="6" t="s">
        <v>5</v>
      </c>
      <c r="B16" s="6"/>
      <c r="C16" s="6"/>
      <c r="D16" s="6"/>
      <c r="E16" s="6"/>
      <c r="F16" s="10">
        <v>0.6</v>
      </c>
      <c r="G16" s="10">
        <v>0.8</v>
      </c>
      <c r="H16" s="10">
        <v>1</v>
      </c>
      <c r="I16" s="10">
        <v>1</v>
      </c>
      <c r="J16" s="10">
        <v>1</v>
      </c>
      <c r="K16" s="10">
        <v>1</v>
      </c>
      <c r="L16" s="159"/>
    </row>
    <row r="17" spans="1:12" x14ac:dyDescent="0.2">
      <c r="A17" s="8" t="s">
        <v>15</v>
      </c>
      <c r="B17" s="8" t="s">
        <v>22</v>
      </c>
      <c r="C17" s="8" t="s">
        <v>23</v>
      </c>
    </row>
    <row r="18" spans="1:12" x14ac:dyDescent="0.2">
      <c r="A18" s="8" t="s">
        <v>16</v>
      </c>
      <c r="B18" s="8">
        <v>16</v>
      </c>
      <c r="C18" s="8">
        <v>20</v>
      </c>
      <c r="F18">
        <f>$B18/$C18</f>
        <v>0.8</v>
      </c>
      <c r="G18">
        <f t="shared" ref="G18:K21" si="1">$B18/$C18</f>
        <v>0.8</v>
      </c>
      <c r="H18">
        <f t="shared" si="1"/>
        <v>0.8</v>
      </c>
      <c r="I18">
        <f t="shared" si="1"/>
        <v>0.8</v>
      </c>
      <c r="J18">
        <f t="shared" si="1"/>
        <v>0.8</v>
      </c>
      <c r="K18">
        <f t="shared" si="1"/>
        <v>0.8</v>
      </c>
      <c r="L18" s="3">
        <f>B18-SUM(F18:K18)</f>
        <v>11.2</v>
      </c>
    </row>
    <row r="19" spans="1:12" x14ac:dyDescent="0.2">
      <c r="A19" s="8" t="s">
        <v>17</v>
      </c>
      <c r="B19" s="8">
        <v>4</v>
      </c>
      <c r="C19" s="8">
        <v>10</v>
      </c>
      <c r="F19">
        <f t="shared" ref="F19:F21" si="2">$B19/$C19</f>
        <v>0.4</v>
      </c>
      <c r="G19">
        <f t="shared" si="1"/>
        <v>0.4</v>
      </c>
      <c r="H19">
        <f t="shared" si="1"/>
        <v>0.4</v>
      </c>
      <c r="I19">
        <f t="shared" si="1"/>
        <v>0.4</v>
      </c>
      <c r="J19">
        <f t="shared" si="1"/>
        <v>0.4</v>
      </c>
      <c r="K19">
        <f t="shared" si="1"/>
        <v>0.4</v>
      </c>
      <c r="L19" s="3">
        <f t="shared" ref="L19:L21" si="3">B19-SUM(F19:K19)</f>
        <v>1.6</v>
      </c>
    </row>
    <row r="20" spans="1:12" x14ac:dyDescent="0.2">
      <c r="A20" s="8" t="s">
        <v>18</v>
      </c>
      <c r="B20" s="8">
        <v>4</v>
      </c>
      <c r="C20" s="8">
        <v>5</v>
      </c>
      <c r="F20">
        <f t="shared" si="2"/>
        <v>0.8</v>
      </c>
      <c r="G20">
        <f t="shared" si="1"/>
        <v>0.8</v>
      </c>
      <c r="H20">
        <f t="shared" si="1"/>
        <v>0.8</v>
      </c>
      <c r="I20">
        <f t="shared" si="1"/>
        <v>0.8</v>
      </c>
      <c r="J20">
        <f t="shared" si="1"/>
        <v>0.8</v>
      </c>
      <c r="K20">
        <f t="shared" si="1"/>
        <v>0.8</v>
      </c>
      <c r="L20" s="3">
        <f>4-(K20)</f>
        <v>3.2</v>
      </c>
    </row>
    <row r="21" spans="1:12" x14ac:dyDescent="0.2">
      <c r="A21" s="8" t="s">
        <v>19</v>
      </c>
      <c r="B21" s="8">
        <v>2</v>
      </c>
      <c r="C21" s="8">
        <v>10</v>
      </c>
      <c r="F21">
        <f t="shared" si="2"/>
        <v>0.2</v>
      </c>
      <c r="G21">
        <f t="shared" si="1"/>
        <v>0.2</v>
      </c>
      <c r="H21">
        <f t="shared" si="1"/>
        <v>0.2</v>
      </c>
      <c r="I21">
        <f t="shared" si="1"/>
        <v>0.2</v>
      </c>
      <c r="J21">
        <f t="shared" si="1"/>
        <v>0.2</v>
      </c>
      <c r="K21">
        <f t="shared" si="1"/>
        <v>0.2</v>
      </c>
      <c r="L21" s="3">
        <f t="shared" si="3"/>
        <v>0.8</v>
      </c>
    </row>
    <row r="22" spans="1:12" x14ac:dyDescent="0.2">
      <c r="A22" s="8" t="s">
        <v>20</v>
      </c>
      <c r="B22" s="8"/>
      <c r="C22" s="8"/>
      <c r="L22" s="3">
        <v>0</v>
      </c>
    </row>
    <row r="23" spans="1:12" x14ac:dyDescent="0.2">
      <c r="A23" s="8" t="s">
        <v>154</v>
      </c>
      <c r="B23" s="8"/>
      <c r="C23" s="8"/>
      <c r="L23" s="3">
        <v>6</v>
      </c>
    </row>
    <row r="24" spans="1:12" x14ac:dyDescent="0.2">
      <c r="A24" s="9" t="s">
        <v>21</v>
      </c>
      <c r="B24" s="9"/>
      <c r="C24" s="9"/>
      <c r="D24" s="7"/>
      <c r="E24" s="7"/>
      <c r="F24" s="7">
        <f>SUM(F18:F22)</f>
        <v>2.2000000000000002</v>
      </c>
      <c r="G24" s="7">
        <f t="shared" ref="G24:K24" si="4">SUM(G18:G22)</f>
        <v>2.2000000000000002</v>
      </c>
      <c r="H24" s="7">
        <f t="shared" si="4"/>
        <v>2.2000000000000002</v>
      </c>
      <c r="I24" s="7">
        <f t="shared" si="4"/>
        <v>2.2000000000000002</v>
      </c>
      <c r="J24" s="7">
        <f t="shared" si="4"/>
        <v>2.2000000000000002</v>
      </c>
      <c r="K24" s="7">
        <f t="shared" si="4"/>
        <v>2.2000000000000002</v>
      </c>
      <c r="L24" s="30">
        <f>SUM(L18:L23)</f>
        <v>22.8</v>
      </c>
    </row>
    <row r="26" spans="1:12" x14ac:dyDescent="0.2">
      <c r="A26" s="157" t="s">
        <v>24</v>
      </c>
      <c r="B26" s="157"/>
      <c r="C26" s="157"/>
      <c r="D26" s="157"/>
      <c r="E26" s="157"/>
      <c r="F26" s="157"/>
      <c r="G26" s="157"/>
      <c r="H26" s="157"/>
      <c r="I26" s="157"/>
      <c r="J26" s="157"/>
      <c r="K26" s="157"/>
    </row>
    <row r="27" spans="1:12" ht="15.75" x14ac:dyDescent="0.25">
      <c r="A27" s="152" t="s">
        <v>25</v>
      </c>
      <c r="B27" s="152"/>
      <c r="C27" s="152"/>
      <c r="D27" s="152"/>
      <c r="E27" s="152"/>
      <c r="F27" s="152"/>
      <c r="G27" s="152"/>
      <c r="H27" s="152"/>
      <c r="I27" s="152"/>
      <c r="J27" s="152"/>
      <c r="K27" s="152"/>
    </row>
    <row r="28" spans="1:12" x14ac:dyDescent="0.2">
      <c r="A28" s="154" t="s">
        <v>13</v>
      </c>
      <c r="B28" s="154"/>
      <c r="C28" s="154"/>
      <c r="D28" s="154"/>
      <c r="E28" s="154"/>
      <c r="F28" s="154"/>
      <c r="G28" s="154"/>
      <c r="H28" s="154"/>
      <c r="I28" s="154"/>
      <c r="J28" s="154"/>
      <c r="K28" s="154"/>
    </row>
    <row r="29" spans="1:12" x14ac:dyDescent="0.2">
      <c r="A29" s="7" t="s">
        <v>2</v>
      </c>
      <c r="B29" s="7" t="s">
        <v>27</v>
      </c>
      <c r="C29" s="7" t="s">
        <v>23</v>
      </c>
      <c r="D29" s="151" t="s">
        <v>3</v>
      </c>
      <c r="E29" s="151"/>
      <c r="F29" s="151" t="s">
        <v>4</v>
      </c>
      <c r="G29" s="151"/>
      <c r="H29" s="151"/>
      <c r="I29" s="151"/>
      <c r="J29" s="151"/>
      <c r="K29" s="151"/>
      <c r="L29" s="14"/>
    </row>
    <row r="30" spans="1:12" x14ac:dyDescent="0.2">
      <c r="A30" s="9" t="s">
        <v>9</v>
      </c>
      <c r="B30" s="9"/>
      <c r="C30" s="9"/>
      <c r="D30" s="11">
        <v>1</v>
      </c>
      <c r="E30" s="11">
        <v>2</v>
      </c>
      <c r="F30" s="32">
        <v>3</v>
      </c>
      <c r="G30" s="11">
        <v>4</v>
      </c>
      <c r="H30" s="11">
        <v>5</v>
      </c>
      <c r="I30" s="11">
        <v>6</v>
      </c>
      <c r="J30" s="11">
        <v>7</v>
      </c>
      <c r="K30" s="11">
        <v>8</v>
      </c>
      <c r="L30" s="156"/>
    </row>
    <row r="31" spans="1:12" x14ac:dyDescent="0.2">
      <c r="A31" s="6" t="s">
        <v>5</v>
      </c>
      <c r="B31" s="6"/>
      <c r="C31" s="6"/>
      <c r="D31" s="6"/>
      <c r="E31" s="6"/>
      <c r="F31" s="10">
        <v>0.6</v>
      </c>
      <c r="G31" s="10">
        <v>0.8</v>
      </c>
      <c r="H31" s="10">
        <v>1</v>
      </c>
      <c r="I31" s="10">
        <v>1</v>
      </c>
      <c r="J31" s="10">
        <v>1</v>
      </c>
      <c r="K31" s="10">
        <v>1</v>
      </c>
      <c r="L31" s="156"/>
    </row>
    <row r="32" spans="1:12" x14ac:dyDescent="0.2">
      <c r="A32" s="9" t="s">
        <v>26</v>
      </c>
      <c r="B32" s="7">
        <v>1.8</v>
      </c>
      <c r="C32" s="7">
        <v>6</v>
      </c>
      <c r="D32" s="7"/>
      <c r="E32" s="7"/>
      <c r="F32" s="7">
        <f>$B32/$C32</f>
        <v>0.3</v>
      </c>
      <c r="G32" s="7">
        <f t="shared" ref="G32:K32" si="5">$B32/$C32</f>
        <v>0.3</v>
      </c>
      <c r="H32" s="7">
        <f t="shared" si="5"/>
        <v>0.3</v>
      </c>
      <c r="I32" s="7">
        <f t="shared" si="5"/>
        <v>0.3</v>
      </c>
      <c r="J32" s="7">
        <f t="shared" si="5"/>
        <v>0.3</v>
      </c>
      <c r="K32" s="7">
        <f t="shared" si="5"/>
        <v>0.3</v>
      </c>
      <c r="L32" s="15"/>
    </row>
    <row r="35" spans="1:11" x14ac:dyDescent="0.2">
      <c r="A35" s="153" t="s">
        <v>28</v>
      </c>
      <c r="B35" s="153"/>
      <c r="C35" s="153"/>
      <c r="D35" s="153"/>
      <c r="E35" s="153"/>
      <c r="F35" s="153"/>
      <c r="G35" s="153"/>
      <c r="H35" s="153"/>
      <c r="I35" s="153"/>
      <c r="J35" s="16"/>
      <c r="K35" s="16"/>
    </row>
    <row r="36" spans="1:11" ht="15.75" x14ac:dyDescent="0.25">
      <c r="A36" s="152" t="s">
        <v>29</v>
      </c>
      <c r="B36" s="152"/>
      <c r="C36" s="152"/>
      <c r="D36" s="152"/>
      <c r="E36" s="152"/>
      <c r="F36" s="152"/>
      <c r="G36" s="152"/>
      <c r="H36" s="152"/>
      <c r="I36" s="152"/>
      <c r="J36" s="26"/>
      <c r="K36" s="26"/>
    </row>
    <row r="37" spans="1:11" x14ac:dyDescent="0.2">
      <c r="A37" s="154" t="s">
        <v>13</v>
      </c>
      <c r="B37" s="154"/>
      <c r="C37" s="154"/>
      <c r="D37" s="154"/>
      <c r="E37" s="154"/>
      <c r="F37" s="154"/>
      <c r="G37" s="154"/>
      <c r="H37" s="154"/>
      <c r="I37" s="154"/>
      <c r="J37" s="14"/>
      <c r="K37" s="14"/>
    </row>
    <row r="38" spans="1:11" x14ac:dyDescent="0.2">
      <c r="A38" s="7" t="s">
        <v>2</v>
      </c>
      <c r="B38" s="151" t="s">
        <v>3</v>
      </c>
      <c r="C38" s="151"/>
      <c r="D38" s="151" t="s">
        <v>4</v>
      </c>
      <c r="E38" s="151"/>
      <c r="F38" s="151"/>
      <c r="G38" s="151"/>
      <c r="H38" s="151"/>
      <c r="I38" s="151"/>
      <c r="J38" s="15"/>
      <c r="K38" s="15"/>
    </row>
    <row r="39" spans="1:11" x14ac:dyDescent="0.2">
      <c r="A39" s="9" t="s">
        <v>9</v>
      </c>
      <c r="B39" s="11">
        <v>1</v>
      </c>
      <c r="C39" s="11">
        <v>2</v>
      </c>
      <c r="D39" s="32">
        <v>3</v>
      </c>
      <c r="E39" s="11">
        <v>4</v>
      </c>
      <c r="F39" s="11">
        <v>5</v>
      </c>
      <c r="G39" s="11">
        <v>6</v>
      </c>
      <c r="H39" s="11">
        <v>7</v>
      </c>
      <c r="I39" s="11">
        <v>8</v>
      </c>
    </row>
    <row r="40" spans="1:11" x14ac:dyDescent="0.2">
      <c r="A40" s="6" t="s">
        <v>5</v>
      </c>
      <c r="B40" s="6"/>
      <c r="C40" s="6"/>
      <c r="D40" s="10">
        <v>0.6</v>
      </c>
      <c r="E40" s="10">
        <v>0.8</v>
      </c>
      <c r="F40" s="10">
        <v>1</v>
      </c>
      <c r="G40" s="10">
        <v>1</v>
      </c>
      <c r="H40" s="10">
        <v>1</v>
      </c>
      <c r="I40" s="10">
        <v>1</v>
      </c>
    </row>
    <row r="41" spans="1:11" x14ac:dyDescent="0.2">
      <c r="A41" s="8" t="s">
        <v>40</v>
      </c>
      <c r="D41">
        <f>D52</f>
        <v>1.44</v>
      </c>
      <c r="E41">
        <f>D53</f>
        <v>1.1499999999999999</v>
      </c>
      <c r="F41">
        <f>D54</f>
        <v>0.86</v>
      </c>
      <c r="G41">
        <f>D55</f>
        <v>0.57999999999999996</v>
      </c>
      <c r="H41">
        <f>D56</f>
        <v>0.28999999999999998</v>
      </c>
    </row>
    <row r="42" spans="1:11" x14ac:dyDescent="0.2">
      <c r="A42" s="12" t="s">
        <v>41</v>
      </c>
      <c r="B42" s="6"/>
      <c r="C42" s="6"/>
      <c r="D42" s="24">
        <f>E52</f>
        <v>0.8</v>
      </c>
      <c r="E42" s="24">
        <f>E53</f>
        <v>0.8</v>
      </c>
      <c r="F42" s="24">
        <f>E54</f>
        <v>0.8</v>
      </c>
      <c r="G42" s="24">
        <f>E55</f>
        <v>0.8</v>
      </c>
      <c r="H42" s="24">
        <f>E56</f>
        <v>0.8</v>
      </c>
      <c r="I42" s="6"/>
    </row>
    <row r="44" spans="1:11" x14ac:dyDescent="0.2">
      <c r="A44" t="s">
        <v>30</v>
      </c>
      <c r="B44">
        <v>4</v>
      </c>
    </row>
    <row r="45" spans="1:11" x14ac:dyDescent="0.2">
      <c r="A45" t="s">
        <v>31</v>
      </c>
      <c r="B45" s="2">
        <v>0.36</v>
      </c>
    </row>
    <row r="46" spans="1:11" x14ac:dyDescent="0.2">
      <c r="A46" t="s">
        <v>32</v>
      </c>
      <c r="B46">
        <v>5</v>
      </c>
    </row>
    <row r="47" spans="1:11" x14ac:dyDescent="0.2">
      <c r="A47" t="s">
        <v>35</v>
      </c>
      <c r="B47" s="18">
        <f>PMT(B45,5,-B44)</f>
        <v>1.8342410777251645</v>
      </c>
    </row>
    <row r="49" spans="1:9" ht="15.75" x14ac:dyDescent="0.25">
      <c r="B49" s="155" t="s">
        <v>33</v>
      </c>
      <c r="C49" s="155"/>
      <c r="D49" s="155"/>
      <c r="E49" s="155"/>
      <c r="F49" s="155"/>
    </row>
    <row r="50" spans="1:9" s="22" customFormat="1" ht="25.5" x14ac:dyDescent="0.2">
      <c r="B50" s="23" t="s">
        <v>34</v>
      </c>
      <c r="C50" s="23" t="s">
        <v>36</v>
      </c>
      <c r="D50" s="23" t="s">
        <v>37</v>
      </c>
      <c r="E50" s="23" t="s">
        <v>38</v>
      </c>
      <c r="F50" s="23" t="s">
        <v>39</v>
      </c>
    </row>
    <row r="51" spans="1:9" x14ac:dyDescent="0.2">
      <c r="B51" s="19">
        <v>0</v>
      </c>
      <c r="C51" s="19"/>
      <c r="D51" s="19"/>
      <c r="E51" s="19"/>
      <c r="F51" s="19">
        <f>B44</f>
        <v>4</v>
      </c>
    </row>
    <row r="52" spans="1:9" x14ac:dyDescent="0.2">
      <c r="B52" s="19">
        <v>1</v>
      </c>
      <c r="C52" s="20">
        <f>D52+E52</f>
        <v>2.2400000000000002</v>
      </c>
      <c r="D52" s="19">
        <f>ROUND((F51*$B$45),2)</f>
        <v>1.44</v>
      </c>
      <c r="E52" s="20">
        <v>0.8</v>
      </c>
      <c r="F52" s="20">
        <f>F51-E52</f>
        <v>3.2</v>
      </c>
    </row>
    <row r="53" spans="1:9" x14ac:dyDescent="0.2">
      <c r="B53" s="19">
        <v>2</v>
      </c>
      <c r="C53" s="20">
        <f t="shared" ref="C53:C56" si="6">D53+E53</f>
        <v>1.95</v>
      </c>
      <c r="D53" s="19">
        <f t="shared" ref="D53:D56" si="7">ROUND((F52*$B$45),2)</f>
        <v>1.1499999999999999</v>
      </c>
      <c r="E53" s="20">
        <v>0.8</v>
      </c>
      <c r="F53" s="20">
        <f t="shared" ref="F53:F56" si="8">F52-E53</f>
        <v>2.4000000000000004</v>
      </c>
    </row>
    <row r="54" spans="1:9" x14ac:dyDescent="0.2">
      <c r="B54" s="19">
        <v>3</v>
      </c>
      <c r="C54" s="20">
        <f t="shared" si="6"/>
        <v>1.6600000000000001</v>
      </c>
      <c r="D54" s="19">
        <f t="shared" si="7"/>
        <v>0.86</v>
      </c>
      <c r="E54" s="20">
        <v>0.8</v>
      </c>
      <c r="F54" s="20">
        <f t="shared" si="8"/>
        <v>1.6000000000000003</v>
      </c>
    </row>
    <row r="55" spans="1:9" x14ac:dyDescent="0.2">
      <c r="B55" s="19">
        <v>4</v>
      </c>
      <c r="C55" s="20">
        <f t="shared" si="6"/>
        <v>1.38</v>
      </c>
      <c r="D55" s="19">
        <f t="shared" si="7"/>
        <v>0.57999999999999996</v>
      </c>
      <c r="E55" s="20">
        <v>0.8</v>
      </c>
      <c r="F55" s="20">
        <f t="shared" si="8"/>
        <v>0.80000000000000027</v>
      </c>
    </row>
    <row r="56" spans="1:9" x14ac:dyDescent="0.2">
      <c r="B56" s="19">
        <v>5</v>
      </c>
      <c r="C56" s="20">
        <f t="shared" si="6"/>
        <v>1.0900000000000001</v>
      </c>
      <c r="D56" s="19">
        <f t="shared" si="7"/>
        <v>0.28999999999999998</v>
      </c>
      <c r="E56" s="20">
        <v>0.8</v>
      </c>
      <c r="F56" s="20">
        <f t="shared" si="8"/>
        <v>0</v>
      </c>
    </row>
    <row r="57" spans="1:9" x14ac:dyDescent="0.2">
      <c r="B57" s="15"/>
      <c r="C57" s="25"/>
      <c r="D57" s="15"/>
      <c r="E57" s="25"/>
      <c r="F57" s="25"/>
    </row>
    <row r="58" spans="1:9" x14ac:dyDescent="0.2">
      <c r="B58" s="15"/>
      <c r="C58" s="25"/>
      <c r="D58" s="15"/>
      <c r="E58" s="25"/>
      <c r="F58" s="25"/>
    </row>
    <row r="59" spans="1:9" x14ac:dyDescent="0.2">
      <c r="A59" s="153" t="s">
        <v>43</v>
      </c>
      <c r="B59" s="153"/>
      <c r="C59" s="153"/>
      <c r="D59" s="153"/>
      <c r="E59" s="153"/>
      <c r="F59" s="153"/>
      <c r="G59" s="153"/>
      <c r="H59" s="153"/>
      <c r="I59" s="153"/>
    </row>
    <row r="60" spans="1:9" ht="15.75" x14ac:dyDescent="0.25">
      <c r="A60" s="152" t="s">
        <v>42</v>
      </c>
      <c r="B60" s="152"/>
      <c r="C60" s="152"/>
      <c r="D60" s="152"/>
      <c r="E60" s="152"/>
      <c r="F60" s="152"/>
      <c r="G60" s="152"/>
      <c r="H60" s="152"/>
      <c r="I60" s="152"/>
    </row>
    <row r="61" spans="1:9" x14ac:dyDescent="0.2">
      <c r="A61" s="154" t="s">
        <v>13</v>
      </c>
      <c r="B61" s="154"/>
      <c r="C61" s="154"/>
      <c r="D61" s="154"/>
      <c r="E61" s="154"/>
      <c r="F61" s="154"/>
      <c r="G61" s="154"/>
      <c r="H61" s="154"/>
      <c r="I61" s="154"/>
    </row>
    <row r="62" spans="1:9" x14ac:dyDescent="0.2">
      <c r="A62" s="7" t="s">
        <v>2</v>
      </c>
      <c r="B62" s="151" t="s">
        <v>3</v>
      </c>
      <c r="C62" s="151"/>
      <c r="D62" s="151" t="s">
        <v>4</v>
      </c>
      <c r="E62" s="151"/>
      <c r="F62" s="151"/>
      <c r="G62" s="151"/>
      <c r="H62" s="151"/>
      <c r="I62" s="151"/>
    </row>
    <row r="63" spans="1:9" x14ac:dyDescent="0.2">
      <c r="A63" s="9" t="s">
        <v>9</v>
      </c>
      <c r="B63">
        <v>1</v>
      </c>
      <c r="C63">
        <v>2</v>
      </c>
      <c r="D63" s="13">
        <v>3</v>
      </c>
      <c r="E63">
        <v>4</v>
      </c>
      <c r="F63">
        <v>5</v>
      </c>
      <c r="G63">
        <v>6</v>
      </c>
      <c r="H63">
        <v>7</v>
      </c>
      <c r="I63">
        <v>8</v>
      </c>
    </row>
    <row r="64" spans="1:9" x14ac:dyDescent="0.2">
      <c r="A64" s="6" t="s">
        <v>5</v>
      </c>
      <c r="B64" s="6"/>
      <c r="C64" s="6"/>
      <c r="D64" s="10">
        <v>0.6</v>
      </c>
      <c r="E64" s="10">
        <v>0.8</v>
      </c>
      <c r="F64" s="10">
        <v>1</v>
      </c>
      <c r="G64" s="10">
        <v>1</v>
      </c>
      <c r="H64" s="10">
        <v>1</v>
      </c>
      <c r="I64" s="10">
        <v>1</v>
      </c>
    </row>
    <row r="65" spans="1:9" x14ac:dyDescent="0.2">
      <c r="A65" s="8" t="s">
        <v>44</v>
      </c>
      <c r="D65">
        <f>50*D64</f>
        <v>30</v>
      </c>
      <c r="E65">
        <f t="shared" ref="E65:I65" si="9">50*E64</f>
        <v>40</v>
      </c>
      <c r="F65">
        <f t="shared" si="9"/>
        <v>50</v>
      </c>
      <c r="G65">
        <f t="shared" si="9"/>
        <v>50</v>
      </c>
      <c r="H65">
        <f t="shared" si="9"/>
        <v>50</v>
      </c>
      <c r="I65">
        <f t="shared" si="9"/>
        <v>50</v>
      </c>
    </row>
    <row r="66" spans="1:9" x14ac:dyDescent="0.2">
      <c r="A66" s="8" t="s">
        <v>45</v>
      </c>
      <c r="D66">
        <v>80</v>
      </c>
      <c r="E66">
        <v>80</v>
      </c>
      <c r="F66">
        <v>80</v>
      </c>
      <c r="G66">
        <v>80</v>
      </c>
      <c r="H66">
        <v>80</v>
      </c>
      <c r="I66">
        <v>80</v>
      </c>
    </row>
    <row r="67" spans="1:9" ht="30" x14ac:dyDescent="0.2">
      <c r="A67" s="29" t="s">
        <v>46</v>
      </c>
      <c r="B67" s="7"/>
      <c r="C67" s="7"/>
      <c r="D67" s="30">
        <f>(D65*D66)/1000</f>
        <v>2.4</v>
      </c>
      <c r="E67" s="30">
        <f t="shared" ref="E67:I67" si="10">(E65*E66)/1000</f>
        <v>3.2</v>
      </c>
      <c r="F67" s="30">
        <f t="shared" si="10"/>
        <v>4</v>
      </c>
      <c r="G67" s="30">
        <f t="shared" si="10"/>
        <v>4</v>
      </c>
      <c r="H67" s="30">
        <f t="shared" si="10"/>
        <v>4</v>
      </c>
      <c r="I67" s="30">
        <f t="shared" si="10"/>
        <v>4</v>
      </c>
    </row>
  </sheetData>
  <mergeCells count="28">
    <mergeCell ref="D4:E4"/>
    <mergeCell ref="F4:K4"/>
    <mergeCell ref="A2:K2"/>
    <mergeCell ref="A3:K3"/>
    <mergeCell ref="A1:K1"/>
    <mergeCell ref="A26:K26"/>
    <mergeCell ref="L15:L16"/>
    <mergeCell ref="F14:L14"/>
    <mergeCell ref="A12:L12"/>
    <mergeCell ref="A11:L11"/>
    <mergeCell ref="A13:L13"/>
    <mergeCell ref="D14:E14"/>
    <mergeCell ref="A35:I35"/>
    <mergeCell ref="L30:L31"/>
    <mergeCell ref="F29:K29"/>
    <mergeCell ref="A28:K28"/>
    <mergeCell ref="A27:K27"/>
    <mergeCell ref="D29:E29"/>
    <mergeCell ref="B49:F49"/>
    <mergeCell ref="B38:C38"/>
    <mergeCell ref="D38:I38"/>
    <mergeCell ref="A36:I36"/>
    <mergeCell ref="A37:I37"/>
    <mergeCell ref="B62:C62"/>
    <mergeCell ref="D62:I62"/>
    <mergeCell ref="A60:I60"/>
    <mergeCell ref="A59:I59"/>
    <mergeCell ref="A61:I61"/>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workbookViewId="0">
      <selection sqref="A1:G1"/>
    </sheetView>
  </sheetViews>
  <sheetFormatPr baseColWidth="10" defaultRowHeight="15" x14ac:dyDescent="0.2"/>
  <cols>
    <col min="1" max="1" width="35" customWidth="1"/>
    <col min="2" max="2" width="13.33203125" customWidth="1"/>
    <col min="3" max="3" width="12.5546875" customWidth="1"/>
    <col min="4" max="4" width="14.109375" customWidth="1"/>
    <col min="5" max="5" width="11.88671875" customWidth="1"/>
    <col min="6" max="6" width="12.33203125" bestFit="1" customWidth="1"/>
    <col min="8" max="8" width="13.33203125" bestFit="1" customWidth="1"/>
    <col min="257" max="257" width="26.44140625" customWidth="1"/>
    <col min="258" max="258" width="13.33203125" customWidth="1"/>
    <col min="259" max="259" width="12.5546875" customWidth="1"/>
    <col min="260" max="260" width="14.109375" customWidth="1"/>
    <col min="261" max="261" width="11.88671875" customWidth="1"/>
    <col min="513" max="513" width="26.44140625" customWidth="1"/>
    <col min="514" max="514" width="13.33203125" customWidth="1"/>
    <col min="515" max="515" width="12.5546875" customWidth="1"/>
    <col min="516" max="516" width="14.109375" customWidth="1"/>
    <col min="517" max="517" width="11.88671875" customWidth="1"/>
    <col min="769" max="769" width="26.44140625" customWidth="1"/>
    <col min="770" max="770" width="13.33203125" customWidth="1"/>
    <col min="771" max="771" width="12.5546875" customWidth="1"/>
    <col min="772" max="772" width="14.109375" customWidth="1"/>
    <col min="773" max="773" width="11.88671875" customWidth="1"/>
    <col min="1025" max="1025" width="26.44140625" customWidth="1"/>
    <col min="1026" max="1026" width="13.33203125" customWidth="1"/>
    <col min="1027" max="1027" width="12.5546875" customWidth="1"/>
    <col min="1028" max="1028" width="14.109375" customWidth="1"/>
    <col min="1029" max="1029" width="11.88671875" customWidth="1"/>
    <col min="1281" max="1281" width="26.44140625" customWidth="1"/>
    <col min="1282" max="1282" width="13.33203125" customWidth="1"/>
    <col min="1283" max="1283" width="12.5546875" customWidth="1"/>
    <col min="1284" max="1284" width="14.109375" customWidth="1"/>
    <col min="1285" max="1285" width="11.88671875" customWidth="1"/>
    <col min="1537" max="1537" width="26.44140625" customWidth="1"/>
    <col min="1538" max="1538" width="13.33203125" customWidth="1"/>
    <col min="1539" max="1539" width="12.5546875" customWidth="1"/>
    <col min="1540" max="1540" width="14.109375" customWidth="1"/>
    <col min="1541" max="1541" width="11.88671875" customWidth="1"/>
    <col min="1793" max="1793" width="26.44140625" customWidth="1"/>
    <col min="1794" max="1794" width="13.33203125" customWidth="1"/>
    <col min="1795" max="1795" width="12.5546875" customWidth="1"/>
    <col min="1796" max="1796" width="14.109375" customWidth="1"/>
    <col min="1797" max="1797" width="11.88671875" customWidth="1"/>
    <col min="2049" max="2049" width="26.44140625" customWidth="1"/>
    <col min="2050" max="2050" width="13.33203125" customWidth="1"/>
    <col min="2051" max="2051" width="12.5546875" customWidth="1"/>
    <col min="2052" max="2052" width="14.109375" customWidth="1"/>
    <col min="2053" max="2053" width="11.88671875" customWidth="1"/>
    <col min="2305" max="2305" width="26.44140625" customWidth="1"/>
    <col min="2306" max="2306" width="13.33203125" customWidth="1"/>
    <col min="2307" max="2307" width="12.5546875" customWidth="1"/>
    <col min="2308" max="2308" width="14.109375" customWidth="1"/>
    <col min="2309" max="2309" width="11.88671875" customWidth="1"/>
    <col min="2561" max="2561" width="26.44140625" customWidth="1"/>
    <col min="2562" max="2562" width="13.33203125" customWidth="1"/>
    <col min="2563" max="2563" width="12.5546875" customWidth="1"/>
    <col min="2564" max="2564" width="14.109375" customWidth="1"/>
    <col min="2565" max="2565" width="11.88671875" customWidth="1"/>
    <col min="2817" max="2817" width="26.44140625" customWidth="1"/>
    <col min="2818" max="2818" width="13.33203125" customWidth="1"/>
    <col min="2819" max="2819" width="12.5546875" customWidth="1"/>
    <col min="2820" max="2820" width="14.109375" customWidth="1"/>
    <col min="2821" max="2821" width="11.88671875" customWidth="1"/>
    <col min="3073" max="3073" width="26.44140625" customWidth="1"/>
    <col min="3074" max="3074" width="13.33203125" customWidth="1"/>
    <col min="3075" max="3075" width="12.5546875" customWidth="1"/>
    <col min="3076" max="3076" width="14.109375" customWidth="1"/>
    <col min="3077" max="3077" width="11.88671875" customWidth="1"/>
    <col min="3329" max="3329" width="26.44140625" customWidth="1"/>
    <col min="3330" max="3330" width="13.33203125" customWidth="1"/>
    <col min="3331" max="3331" width="12.5546875" customWidth="1"/>
    <col min="3332" max="3332" width="14.109375" customWidth="1"/>
    <col min="3333" max="3333" width="11.88671875" customWidth="1"/>
    <col min="3585" max="3585" width="26.44140625" customWidth="1"/>
    <col min="3586" max="3586" width="13.33203125" customWidth="1"/>
    <col min="3587" max="3587" width="12.5546875" customWidth="1"/>
    <col min="3588" max="3588" width="14.109375" customWidth="1"/>
    <col min="3589" max="3589" width="11.88671875" customWidth="1"/>
    <col min="3841" max="3841" width="26.44140625" customWidth="1"/>
    <col min="3842" max="3842" width="13.33203125" customWidth="1"/>
    <col min="3843" max="3843" width="12.5546875" customWidth="1"/>
    <col min="3844" max="3844" width="14.109375" customWidth="1"/>
    <col min="3845" max="3845" width="11.88671875" customWidth="1"/>
    <col min="4097" max="4097" width="26.44140625" customWidth="1"/>
    <col min="4098" max="4098" width="13.33203125" customWidth="1"/>
    <col min="4099" max="4099" width="12.5546875" customWidth="1"/>
    <col min="4100" max="4100" width="14.109375" customWidth="1"/>
    <col min="4101" max="4101" width="11.88671875" customWidth="1"/>
    <col min="4353" max="4353" width="26.44140625" customWidth="1"/>
    <col min="4354" max="4354" width="13.33203125" customWidth="1"/>
    <col min="4355" max="4355" width="12.5546875" customWidth="1"/>
    <col min="4356" max="4356" width="14.109375" customWidth="1"/>
    <col min="4357" max="4357" width="11.88671875" customWidth="1"/>
    <col min="4609" max="4609" width="26.44140625" customWidth="1"/>
    <col min="4610" max="4610" width="13.33203125" customWidth="1"/>
    <col min="4611" max="4611" width="12.5546875" customWidth="1"/>
    <col min="4612" max="4612" width="14.109375" customWidth="1"/>
    <col min="4613" max="4613" width="11.88671875" customWidth="1"/>
    <col min="4865" max="4865" width="26.44140625" customWidth="1"/>
    <col min="4866" max="4866" width="13.33203125" customWidth="1"/>
    <col min="4867" max="4867" width="12.5546875" customWidth="1"/>
    <col min="4868" max="4868" width="14.109375" customWidth="1"/>
    <col min="4869" max="4869" width="11.88671875" customWidth="1"/>
    <col min="5121" max="5121" width="26.44140625" customWidth="1"/>
    <col min="5122" max="5122" width="13.33203125" customWidth="1"/>
    <col min="5123" max="5123" width="12.5546875" customWidth="1"/>
    <col min="5124" max="5124" width="14.109375" customWidth="1"/>
    <col min="5125" max="5125" width="11.88671875" customWidth="1"/>
    <col min="5377" max="5377" width="26.44140625" customWidth="1"/>
    <col min="5378" max="5378" width="13.33203125" customWidth="1"/>
    <col min="5379" max="5379" width="12.5546875" customWidth="1"/>
    <col min="5380" max="5380" width="14.109375" customWidth="1"/>
    <col min="5381" max="5381" width="11.88671875" customWidth="1"/>
    <col min="5633" max="5633" width="26.44140625" customWidth="1"/>
    <col min="5634" max="5634" width="13.33203125" customWidth="1"/>
    <col min="5635" max="5635" width="12.5546875" customWidth="1"/>
    <col min="5636" max="5636" width="14.109375" customWidth="1"/>
    <col min="5637" max="5637" width="11.88671875" customWidth="1"/>
    <col min="5889" max="5889" width="26.44140625" customWidth="1"/>
    <col min="5890" max="5890" width="13.33203125" customWidth="1"/>
    <col min="5891" max="5891" width="12.5546875" customWidth="1"/>
    <col min="5892" max="5892" width="14.109375" customWidth="1"/>
    <col min="5893" max="5893" width="11.88671875" customWidth="1"/>
    <col min="6145" max="6145" width="26.44140625" customWidth="1"/>
    <col min="6146" max="6146" width="13.33203125" customWidth="1"/>
    <col min="6147" max="6147" width="12.5546875" customWidth="1"/>
    <col min="6148" max="6148" width="14.109375" customWidth="1"/>
    <col min="6149" max="6149" width="11.88671875" customWidth="1"/>
    <col min="6401" max="6401" width="26.44140625" customWidth="1"/>
    <col min="6402" max="6402" width="13.33203125" customWidth="1"/>
    <col min="6403" max="6403" width="12.5546875" customWidth="1"/>
    <col min="6404" max="6404" width="14.109375" customWidth="1"/>
    <col min="6405" max="6405" width="11.88671875" customWidth="1"/>
    <col min="6657" max="6657" width="26.44140625" customWidth="1"/>
    <col min="6658" max="6658" width="13.33203125" customWidth="1"/>
    <col min="6659" max="6659" width="12.5546875" customWidth="1"/>
    <col min="6660" max="6660" width="14.109375" customWidth="1"/>
    <col min="6661" max="6661" width="11.88671875" customWidth="1"/>
    <col min="6913" max="6913" width="26.44140625" customWidth="1"/>
    <col min="6914" max="6914" width="13.33203125" customWidth="1"/>
    <col min="6915" max="6915" width="12.5546875" customWidth="1"/>
    <col min="6916" max="6916" width="14.109375" customWidth="1"/>
    <col min="6917" max="6917" width="11.88671875" customWidth="1"/>
    <col min="7169" max="7169" width="26.44140625" customWidth="1"/>
    <col min="7170" max="7170" width="13.33203125" customWidth="1"/>
    <col min="7171" max="7171" width="12.5546875" customWidth="1"/>
    <col min="7172" max="7172" width="14.109375" customWidth="1"/>
    <col min="7173" max="7173" width="11.88671875" customWidth="1"/>
    <col min="7425" max="7425" width="26.44140625" customWidth="1"/>
    <col min="7426" max="7426" width="13.33203125" customWidth="1"/>
    <col min="7427" max="7427" width="12.5546875" customWidth="1"/>
    <col min="7428" max="7428" width="14.109375" customWidth="1"/>
    <col min="7429" max="7429" width="11.88671875" customWidth="1"/>
    <col min="7681" max="7681" width="26.44140625" customWidth="1"/>
    <col min="7682" max="7682" width="13.33203125" customWidth="1"/>
    <col min="7683" max="7683" width="12.5546875" customWidth="1"/>
    <col min="7684" max="7684" width="14.109375" customWidth="1"/>
    <col min="7685" max="7685" width="11.88671875" customWidth="1"/>
    <col min="7937" max="7937" width="26.44140625" customWidth="1"/>
    <col min="7938" max="7938" width="13.33203125" customWidth="1"/>
    <col min="7939" max="7939" width="12.5546875" customWidth="1"/>
    <col min="7940" max="7940" width="14.109375" customWidth="1"/>
    <col min="7941" max="7941" width="11.88671875" customWidth="1"/>
    <col min="8193" max="8193" width="26.44140625" customWidth="1"/>
    <col min="8194" max="8194" width="13.33203125" customWidth="1"/>
    <col min="8195" max="8195" width="12.5546875" customWidth="1"/>
    <col min="8196" max="8196" width="14.109375" customWidth="1"/>
    <col min="8197" max="8197" width="11.88671875" customWidth="1"/>
    <col min="8449" max="8449" width="26.44140625" customWidth="1"/>
    <col min="8450" max="8450" width="13.33203125" customWidth="1"/>
    <col min="8451" max="8451" width="12.5546875" customWidth="1"/>
    <col min="8452" max="8452" width="14.109375" customWidth="1"/>
    <col min="8453" max="8453" width="11.88671875" customWidth="1"/>
    <col min="8705" max="8705" width="26.44140625" customWidth="1"/>
    <col min="8706" max="8706" width="13.33203125" customWidth="1"/>
    <col min="8707" max="8707" width="12.5546875" customWidth="1"/>
    <col min="8708" max="8708" width="14.109375" customWidth="1"/>
    <col min="8709" max="8709" width="11.88671875" customWidth="1"/>
    <col min="8961" max="8961" width="26.44140625" customWidth="1"/>
    <col min="8962" max="8962" width="13.33203125" customWidth="1"/>
    <col min="8963" max="8963" width="12.5546875" customWidth="1"/>
    <col min="8964" max="8964" width="14.109375" customWidth="1"/>
    <col min="8965" max="8965" width="11.88671875" customWidth="1"/>
    <col min="9217" max="9217" width="26.44140625" customWidth="1"/>
    <col min="9218" max="9218" width="13.33203125" customWidth="1"/>
    <col min="9219" max="9219" width="12.5546875" customWidth="1"/>
    <col min="9220" max="9220" width="14.109375" customWidth="1"/>
    <col min="9221" max="9221" width="11.88671875" customWidth="1"/>
    <col min="9473" max="9473" width="26.44140625" customWidth="1"/>
    <col min="9474" max="9474" width="13.33203125" customWidth="1"/>
    <col min="9475" max="9475" width="12.5546875" customWidth="1"/>
    <col min="9476" max="9476" width="14.109375" customWidth="1"/>
    <col min="9477" max="9477" width="11.88671875" customWidth="1"/>
    <col min="9729" max="9729" width="26.44140625" customWidth="1"/>
    <col min="9730" max="9730" width="13.33203125" customWidth="1"/>
    <col min="9731" max="9731" width="12.5546875" customWidth="1"/>
    <col min="9732" max="9732" width="14.109375" customWidth="1"/>
    <col min="9733" max="9733" width="11.88671875" customWidth="1"/>
    <col min="9985" max="9985" width="26.44140625" customWidth="1"/>
    <col min="9986" max="9986" width="13.33203125" customWidth="1"/>
    <col min="9987" max="9987" width="12.5546875" customWidth="1"/>
    <col min="9988" max="9988" width="14.109375" customWidth="1"/>
    <col min="9989" max="9989" width="11.88671875" customWidth="1"/>
    <col min="10241" max="10241" width="26.44140625" customWidth="1"/>
    <col min="10242" max="10242" width="13.33203125" customWidth="1"/>
    <col min="10243" max="10243" width="12.5546875" customWidth="1"/>
    <col min="10244" max="10244" width="14.109375" customWidth="1"/>
    <col min="10245" max="10245" width="11.88671875" customWidth="1"/>
    <col min="10497" max="10497" width="26.44140625" customWidth="1"/>
    <col min="10498" max="10498" width="13.33203125" customWidth="1"/>
    <col min="10499" max="10499" width="12.5546875" customWidth="1"/>
    <col min="10500" max="10500" width="14.109375" customWidth="1"/>
    <col min="10501" max="10501" width="11.88671875" customWidth="1"/>
    <col min="10753" max="10753" width="26.44140625" customWidth="1"/>
    <col min="10754" max="10754" width="13.33203125" customWidth="1"/>
    <col min="10755" max="10755" width="12.5546875" customWidth="1"/>
    <col min="10756" max="10756" width="14.109375" customWidth="1"/>
    <col min="10757" max="10757" width="11.88671875" customWidth="1"/>
    <col min="11009" max="11009" width="26.44140625" customWidth="1"/>
    <col min="11010" max="11010" width="13.33203125" customWidth="1"/>
    <col min="11011" max="11011" width="12.5546875" customWidth="1"/>
    <col min="11012" max="11012" width="14.109375" customWidth="1"/>
    <col min="11013" max="11013" width="11.88671875" customWidth="1"/>
    <col min="11265" max="11265" width="26.44140625" customWidth="1"/>
    <col min="11266" max="11266" width="13.33203125" customWidth="1"/>
    <col min="11267" max="11267" width="12.5546875" customWidth="1"/>
    <col min="11268" max="11268" width="14.109375" customWidth="1"/>
    <col min="11269" max="11269" width="11.88671875" customWidth="1"/>
    <col min="11521" max="11521" width="26.44140625" customWidth="1"/>
    <col min="11522" max="11522" width="13.33203125" customWidth="1"/>
    <col min="11523" max="11523" width="12.5546875" customWidth="1"/>
    <col min="11524" max="11524" width="14.109375" customWidth="1"/>
    <col min="11525" max="11525" width="11.88671875" customWidth="1"/>
    <col min="11777" max="11777" width="26.44140625" customWidth="1"/>
    <col min="11778" max="11778" width="13.33203125" customWidth="1"/>
    <col min="11779" max="11779" width="12.5546875" customWidth="1"/>
    <col min="11780" max="11780" width="14.109375" customWidth="1"/>
    <col min="11781" max="11781" width="11.88671875" customWidth="1"/>
    <col min="12033" max="12033" width="26.44140625" customWidth="1"/>
    <col min="12034" max="12034" width="13.33203125" customWidth="1"/>
    <col min="12035" max="12035" width="12.5546875" customWidth="1"/>
    <col min="12036" max="12036" width="14.109375" customWidth="1"/>
    <col min="12037" max="12037" width="11.88671875" customWidth="1"/>
    <col min="12289" max="12289" width="26.44140625" customWidth="1"/>
    <col min="12290" max="12290" width="13.33203125" customWidth="1"/>
    <col min="12291" max="12291" width="12.5546875" customWidth="1"/>
    <col min="12292" max="12292" width="14.109375" customWidth="1"/>
    <col min="12293" max="12293" width="11.88671875" customWidth="1"/>
    <col min="12545" max="12545" width="26.44140625" customWidth="1"/>
    <col min="12546" max="12546" width="13.33203125" customWidth="1"/>
    <col min="12547" max="12547" width="12.5546875" customWidth="1"/>
    <col min="12548" max="12548" width="14.109375" customWidth="1"/>
    <col min="12549" max="12549" width="11.88671875" customWidth="1"/>
    <col min="12801" max="12801" width="26.44140625" customWidth="1"/>
    <col min="12802" max="12802" width="13.33203125" customWidth="1"/>
    <col min="12803" max="12803" width="12.5546875" customWidth="1"/>
    <col min="12804" max="12804" width="14.109375" customWidth="1"/>
    <col min="12805" max="12805" width="11.88671875" customWidth="1"/>
    <col min="13057" max="13057" width="26.44140625" customWidth="1"/>
    <col min="13058" max="13058" width="13.33203125" customWidth="1"/>
    <col min="13059" max="13059" width="12.5546875" customWidth="1"/>
    <col min="13060" max="13060" width="14.109375" customWidth="1"/>
    <col min="13061" max="13061" width="11.88671875" customWidth="1"/>
    <col min="13313" max="13313" width="26.44140625" customWidth="1"/>
    <col min="13314" max="13314" width="13.33203125" customWidth="1"/>
    <col min="13315" max="13315" width="12.5546875" customWidth="1"/>
    <col min="13316" max="13316" width="14.109375" customWidth="1"/>
    <col min="13317" max="13317" width="11.88671875" customWidth="1"/>
    <col min="13569" max="13569" width="26.44140625" customWidth="1"/>
    <col min="13570" max="13570" width="13.33203125" customWidth="1"/>
    <col min="13571" max="13571" width="12.5546875" customWidth="1"/>
    <col min="13572" max="13572" width="14.109375" customWidth="1"/>
    <col min="13573" max="13573" width="11.88671875" customWidth="1"/>
    <col min="13825" max="13825" width="26.44140625" customWidth="1"/>
    <col min="13826" max="13826" width="13.33203125" customWidth="1"/>
    <col min="13827" max="13827" width="12.5546875" customWidth="1"/>
    <col min="13828" max="13828" width="14.109375" customWidth="1"/>
    <col min="13829" max="13829" width="11.88671875" customWidth="1"/>
    <col min="14081" max="14081" width="26.44140625" customWidth="1"/>
    <col min="14082" max="14082" width="13.33203125" customWidth="1"/>
    <col min="14083" max="14083" width="12.5546875" customWidth="1"/>
    <col min="14084" max="14084" width="14.109375" customWidth="1"/>
    <col min="14085" max="14085" width="11.88671875" customWidth="1"/>
    <col min="14337" max="14337" width="26.44140625" customWidth="1"/>
    <col min="14338" max="14338" width="13.33203125" customWidth="1"/>
    <col min="14339" max="14339" width="12.5546875" customWidth="1"/>
    <col min="14340" max="14340" width="14.109375" customWidth="1"/>
    <col min="14341" max="14341" width="11.88671875" customWidth="1"/>
    <col min="14593" max="14593" width="26.44140625" customWidth="1"/>
    <col min="14594" max="14594" width="13.33203125" customWidth="1"/>
    <col min="14595" max="14595" width="12.5546875" customWidth="1"/>
    <col min="14596" max="14596" width="14.109375" customWidth="1"/>
    <col min="14597" max="14597" width="11.88671875" customWidth="1"/>
    <col min="14849" max="14849" width="26.44140625" customWidth="1"/>
    <col min="14850" max="14850" width="13.33203125" customWidth="1"/>
    <col min="14851" max="14851" width="12.5546875" customWidth="1"/>
    <col min="14852" max="14852" width="14.109375" customWidth="1"/>
    <col min="14853" max="14853" width="11.88671875" customWidth="1"/>
    <col min="15105" max="15105" width="26.44140625" customWidth="1"/>
    <col min="15106" max="15106" width="13.33203125" customWidth="1"/>
    <col min="15107" max="15107" width="12.5546875" customWidth="1"/>
    <col min="15108" max="15108" width="14.109375" customWidth="1"/>
    <col min="15109" max="15109" width="11.88671875" customWidth="1"/>
    <col min="15361" max="15361" width="26.44140625" customWidth="1"/>
    <col min="15362" max="15362" width="13.33203125" customWidth="1"/>
    <col min="15363" max="15363" width="12.5546875" customWidth="1"/>
    <col min="15364" max="15364" width="14.109375" customWidth="1"/>
    <col min="15365" max="15365" width="11.88671875" customWidth="1"/>
    <col min="15617" max="15617" width="26.44140625" customWidth="1"/>
    <col min="15618" max="15618" width="13.33203125" customWidth="1"/>
    <col min="15619" max="15619" width="12.5546875" customWidth="1"/>
    <col min="15620" max="15620" width="14.109375" customWidth="1"/>
    <col min="15621" max="15621" width="11.88671875" customWidth="1"/>
    <col min="15873" max="15873" width="26.44140625" customWidth="1"/>
    <col min="15874" max="15874" width="13.33203125" customWidth="1"/>
    <col min="15875" max="15875" width="12.5546875" customWidth="1"/>
    <col min="15876" max="15876" width="14.109375" customWidth="1"/>
    <col min="15877" max="15877" width="11.88671875" customWidth="1"/>
    <col min="16129" max="16129" width="26.44140625" customWidth="1"/>
    <col min="16130" max="16130" width="13.33203125" customWidth="1"/>
    <col min="16131" max="16131" width="12.5546875" customWidth="1"/>
    <col min="16132" max="16132" width="14.109375" customWidth="1"/>
    <col min="16133" max="16133" width="11.88671875" customWidth="1"/>
  </cols>
  <sheetData>
    <row r="1" spans="1:7" ht="20.25" x14ac:dyDescent="0.3">
      <c r="A1" s="179" t="s">
        <v>246</v>
      </c>
      <c r="B1" s="179"/>
      <c r="C1" s="179"/>
      <c r="D1" s="179"/>
      <c r="E1" s="179"/>
      <c r="F1" s="179"/>
      <c r="G1" s="179"/>
    </row>
    <row r="2" spans="1:7" ht="18.75" customHeight="1" x14ac:dyDescent="0.2">
      <c r="A2" s="104" t="s">
        <v>247</v>
      </c>
      <c r="B2" s="112" t="s">
        <v>272</v>
      </c>
      <c r="C2" s="112" t="s">
        <v>273</v>
      </c>
      <c r="D2" s="112" t="s">
        <v>274</v>
      </c>
      <c r="E2" s="113" t="s">
        <v>275</v>
      </c>
      <c r="F2" s="114" t="s">
        <v>276</v>
      </c>
      <c r="G2" s="114" t="s">
        <v>277</v>
      </c>
    </row>
    <row r="3" spans="1:7" x14ac:dyDescent="0.2">
      <c r="A3" s="105" t="s">
        <v>278</v>
      </c>
      <c r="B3" s="10">
        <v>0.6</v>
      </c>
      <c r="C3" s="10">
        <v>0.8</v>
      </c>
      <c r="D3" s="10">
        <v>1</v>
      </c>
      <c r="E3" s="10">
        <v>1</v>
      </c>
      <c r="F3" s="10">
        <v>1</v>
      </c>
      <c r="G3" s="10">
        <v>1</v>
      </c>
    </row>
    <row r="4" spans="1:7" x14ac:dyDescent="0.2">
      <c r="A4" s="15" t="s">
        <v>248</v>
      </c>
      <c r="B4" s="86">
        <f>Hoja2!D7</f>
        <v>30</v>
      </c>
      <c r="C4" s="86">
        <f>Hoja2!E7</f>
        <v>40</v>
      </c>
      <c r="D4" s="86">
        <f>Hoja2!F7</f>
        <v>50</v>
      </c>
      <c r="E4" s="86">
        <f>Hoja2!G7</f>
        <v>50</v>
      </c>
      <c r="F4" s="86">
        <f>Hoja2!H7</f>
        <v>50</v>
      </c>
      <c r="G4" s="86">
        <f>Hoja2!I7</f>
        <v>50</v>
      </c>
    </row>
    <row r="5" spans="1:7" x14ac:dyDescent="0.2">
      <c r="A5" s="89" t="s">
        <v>249</v>
      </c>
      <c r="B5" s="90">
        <f>(Hoja1!F8)/1000</f>
        <v>1.24</v>
      </c>
      <c r="C5" s="90">
        <f>(Hoja1!G8)/1000</f>
        <v>1.24</v>
      </c>
      <c r="D5" s="90">
        <f>(Hoja1!H8)/1000</f>
        <v>1.24</v>
      </c>
      <c r="E5" s="90">
        <f>(Hoja1!I8)/1000</f>
        <v>1.24</v>
      </c>
      <c r="F5" s="90">
        <f>(Hoja1!J8)/1000</f>
        <v>1.24</v>
      </c>
      <c r="G5" s="90">
        <f>(Hoja1!K8)/1000</f>
        <v>1.24</v>
      </c>
    </row>
    <row r="6" spans="1:7" x14ac:dyDescent="0.2">
      <c r="A6" s="89" t="s">
        <v>279</v>
      </c>
      <c r="B6" s="90">
        <f>B4*B5</f>
        <v>37.200000000000003</v>
      </c>
      <c r="C6" s="90">
        <f t="shared" ref="C6:G6" si="0">C4*C5</f>
        <v>49.6</v>
      </c>
      <c r="D6" s="90">
        <f t="shared" si="0"/>
        <v>62</v>
      </c>
      <c r="E6" s="90">
        <f t="shared" si="0"/>
        <v>62</v>
      </c>
      <c r="F6" s="90">
        <f t="shared" si="0"/>
        <v>62</v>
      </c>
      <c r="G6" s="90">
        <f t="shared" si="0"/>
        <v>62</v>
      </c>
    </row>
    <row r="7" spans="1:7" ht="15.75" x14ac:dyDescent="0.25">
      <c r="A7" s="122" t="s">
        <v>250</v>
      </c>
      <c r="B7" s="121"/>
      <c r="C7" s="121"/>
      <c r="D7" s="121"/>
      <c r="E7" s="121"/>
      <c r="F7" s="121"/>
      <c r="G7" s="121"/>
    </row>
    <row r="8" spans="1:7" x14ac:dyDescent="0.2">
      <c r="A8" s="15" t="s">
        <v>56</v>
      </c>
      <c r="B8" s="44">
        <f>Hoja3!D7</f>
        <v>2.4</v>
      </c>
      <c r="C8" s="44">
        <f>Hoja3!E7</f>
        <v>3.2</v>
      </c>
      <c r="D8" s="44">
        <f>Hoja3!F7</f>
        <v>4</v>
      </c>
      <c r="E8" s="44">
        <f>Hoja3!G7</f>
        <v>4</v>
      </c>
      <c r="F8" s="44">
        <f>Hoja3!H7</f>
        <v>4</v>
      </c>
      <c r="G8" s="44">
        <f>Hoja3!I7</f>
        <v>4</v>
      </c>
    </row>
    <row r="9" spans="1:7" x14ac:dyDescent="0.2">
      <c r="A9" s="108" t="s">
        <v>57</v>
      </c>
      <c r="B9" s="44">
        <f>Hoja3!D8</f>
        <v>3</v>
      </c>
      <c r="C9" s="44">
        <f>Hoja3!E8</f>
        <v>4</v>
      </c>
      <c r="D9" s="44">
        <f>Hoja3!F8</f>
        <v>5</v>
      </c>
      <c r="E9" s="44">
        <f>Hoja3!G8</f>
        <v>5</v>
      </c>
      <c r="F9" s="44">
        <f>Hoja3!H8</f>
        <v>5</v>
      </c>
      <c r="G9" s="44">
        <f>Hoja3!I8</f>
        <v>5</v>
      </c>
    </row>
    <row r="10" spans="1:7" x14ac:dyDescent="0.2">
      <c r="A10" s="108" t="s">
        <v>58</v>
      </c>
      <c r="B10" s="44">
        <f>Hoja3!D9</f>
        <v>0.6</v>
      </c>
      <c r="C10" s="44">
        <f>Hoja3!E9</f>
        <v>0.8</v>
      </c>
      <c r="D10" s="44">
        <f>Hoja3!F9</f>
        <v>1</v>
      </c>
      <c r="E10" s="44">
        <f>Hoja3!G9</f>
        <v>1</v>
      </c>
      <c r="F10" s="44">
        <f>Hoja3!H9</f>
        <v>1</v>
      </c>
      <c r="G10" s="44">
        <f>Hoja3!I9</f>
        <v>1</v>
      </c>
    </row>
    <row r="11" spans="1:7" ht="15.75" x14ac:dyDescent="0.25">
      <c r="A11" s="47" t="s">
        <v>251</v>
      </c>
      <c r="B11" s="115">
        <f>SUM(B8:B10)</f>
        <v>6</v>
      </c>
      <c r="C11" s="115">
        <f t="shared" ref="C11:G11" si="1">SUM(C8:C10)</f>
        <v>8</v>
      </c>
      <c r="D11" s="115">
        <f t="shared" si="1"/>
        <v>10</v>
      </c>
      <c r="E11" s="115">
        <f t="shared" si="1"/>
        <v>10</v>
      </c>
      <c r="F11" s="115">
        <f t="shared" si="1"/>
        <v>10</v>
      </c>
      <c r="G11" s="115">
        <f t="shared" si="1"/>
        <v>10</v>
      </c>
    </row>
    <row r="12" spans="1:7" ht="15.75" x14ac:dyDescent="0.25">
      <c r="A12" s="116" t="s">
        <v>252</v>
      </c>
      <c r="B12" s="117">
        <f>B11/B4</f>
        <v>0.2</v>
      </c>
      <c r="C12" s="117">
        <f t="shared" ref="C12:G12" si="2">C11/C4</f>
        <v>0.2</v>
      </c>
      <c r="D12" s="117">
        <f t="shared" si="2"/>
        <v>0.2</v>
      </c>
      <c r="E12" s="117">
        <f t="shared" si="2"/>
        <v>0.2</v>
      </c>
      <c r="F12" s="117">
        <f t="shared" si="2"/>
        <v>0.2</v>
      </c>
      <c r="G12" s="117">
        <f t="shared" si="2"/>
        <v>0.2</v>
      </c>
    </row>
    <row r="13" spans="1:7" ht="15.75" x14ac:dyDescent="0.25">
      <c r="A13" s="122" t="s">
        <v>253</v>
      </c>
      <c r="B13" s="121"/>
      <c r="C13" s="121"/>
      <c r="D13" s="121"/>
      <c r="E13" s="121"/>
      <c r="F13" s="121"/>
      <c r="G13" s="121"/>
    </row>
    <row r="14" spans="1:7" x14ac:dyDescent="0.2">
      <c r="A14" s="108" t="s">
        <v>282</v>
      </c>
      <c r="B14" s="44">
        <f>Hoja3!D12</f>
        <v>14</v>
      </c>
      <c r="C14" s="44">
        <f>Hoja3!E12</f>
        <v>14</v>
      </c>
      <c r="D14" s="44">
        <f>Hoja3!F12</f>
        <v>14</v>
      </c>
      <c r="E14" s="44">
        <f>Hoja3!G12</f>
        <v>14</v>
      </c>
      <c r="F14" s="44">
        <f>Hoja3!H12</f>
        <v>14</v>
      </c>
      <c r="G14" s="44">
        <f>Hoja3!I12</f>
        <v>14</v>
      </c>
    </row>
    <row r="15" spans="1:7" x14ac:dyDescent="0.2">
      <c r="A15" s="108" t="s">
        <v>283</v>
      </c>
      <c r="B15" s="44">
        <f>Hoja3!D13</f>
        <v>8</v>
      </c>
      <c r="C15" s="44">
        <f>Hoja3!E13</f>
        <v>8</v>
      </c>
      <c r="D15" s="44">
        <f>Hoja3!F13</f>
        <v>8</v>
      </c>
      <c r="E15" s="44">
        <f>Hoja3!G13</f>
        <v>8</v>
      </c>
      <c r="F15" s="44">
        <f>Hoja3!H13</f>
        <v>8</v>
      </c>
      <c r="G15" s="44">
        <f>Hoja3!I13</f>
        <v>8</v>
      </c>
    </row>
    <row r="16" spans="1:7" x14ac:dyDescent="0.2">
      <c r="A16" s="108" t="s">
        <v>63</v>
      </c>
      <c r="B16" s="44">
        <f>Hoja3!D14</f>
        <v>4</v>
      </c>
      <c r="C16" s="44">
        <f>Hoja3!E14</f>
        <v>4</v>
      </c>
      <c r="D16" s="44">
        <f>Hoja3!F14</f>
        <v>4</v>
      </c>
      <c r="E16" s="44">
        <f>Hoja3!G14</f>
        <v>4</v>
      </c>
      <c r="F16" s="44">
        <f>Hoja3!H14</f>
        <v>4</v>
      </c>
      <c r="G16" s="44">
        <f>Hoja3!I14</f>
        <v>4</v>
      </c>
    </row>
    <row r="17" spans="1:13" x14ac:dyDescent="0.2">
      <c r="A17" s="108" t="s">
        <v>26</v>
      </c>
      <c r="B17" s="44">
        <f>Hoja3!D15</f>
        <v>0.3</v>
      </c>
      <c r="C17" s="44">
        <f>Hoja3!E15</f>
        <v>0.3</v>
      </c>
      <c r="D17" s="44">
        <f>Hoja3!F15</f>
        <v>0.3</v>
      </c>
      <c r="E17" s="44">
        <f>Hoja3!G15</f>
        <v>0.3</v>
      </c>
      <c r="F17" s="44">
        <f>Hoja3!H15</f>
        <v>0.3</v>
      </c>
      <c r="G17" s="44">
        <f>Hoja3!I15</f>
        <v>0.3</v>
      </c>
    </row>
    <row r="18" spans="1:13" x14ac:dyDescent="0.2">
      <c r="A18" s="108" t="s">
        <v>59</v>
      </c>
      <c r="B18" s="44">
        <f>Hoja3!D10</f>
        <v>2.2000000000000002</v>
      </c>
      <c r="C18" s="44">
        <f>Hoja3!E10</f>
        <v>2.2000000000000002</v>
      </c>
      <c r="D18" s="44">
        <f>Hoja3!F10</f>
        <v>2.2000000000000002</v>
      </c>
      <c r="E18" s="44">
        <f>Hoja3!G10</f>
        <v>2.2000000000000002</v>
      </c>
      <c r="F18" s="44">
        <f>Hoja3!H10</f>
        <v>2.2000000000000002</v>
      </c>
      <c r="G18" s="44">
        <f>Hoja3!I10</f>
        <v>2.2000000000000002</v>
      </c>
    </row>
    <row r="19" spans="1:13" x14ac:dyDescent="0.2">
      <c r="A19" s="108" t="s">
        <v>284</v>
      </c>
      <c r="B19" s="44">
        <f>Hoja3!D18</f>
        <v>1.44</v>
      </c>
      <c r="C19" s="44">
        <f>Hoja3!E18</f>
        <v>1.1499999999999999</v>
      </c>
      <c r="D19" s="44">
        <f>Hoja3!F18</f>
        <v>0.86</v>
      </c>
      <c r="E19" s="44">
        <f>Hoja3!G18</f>
        <v>0.57999999999999996</v>
      </c>
      <c r="F19" s="44">
        <f>Hoja3!H18</f>
        <v>0.28999999999999998</v>
      </c>
      <c r="G19" s="44">
        <f>Hoja3!I18</f>
        <v>0</v>
      </c>
    </row>
    <row r="20" spans="1:13" ht="15.75" x14ac:dyDescent="0.25">
      <c r="A20" s="47" t="s">
        <v>285</v>
      </c>
      <c r="B20" s="115">
        <f>SUM(B14:B19)</f>
        <v>29.94</v>
      </c>
      <c r="C20" s="115">
        <f t="shared" ref="C20:G20" si="3">SUM(C14:C19)</f>
        <v>29.65</v>
      </c>
      <c r="D20" s="115">
        <f t="shared" si="3"/>
        <v>29.36</v>
      </c>
      <c r="E20" s="115">
        <f t="shared" si="3"/>
        <v>29.08</v>
      </c>
      <c r="F20" s="115">
        <f t="shared" si="3"/>
        <v>28.79</v>
      </c>
      <c r="G20" s="115">
        <f t="shared" si="3"/>
        <v>28.5</v>
      </c>
    </row>
    <row r="21" spans="1:13" ht="15.75" x14ac:dyDescent="0.25">
      <c r="A21" s="116" t="s">
        <v>254</v>
      </c>
      <c r="B21" s="118">
        <f>B20/B4</f>
        <v>0.998</v>
      </c>
      <c r="C21" s="118">
        <f t="shared" ref="C21:G21" si="4">C20/C4</f>
        <v>0.74124999999999996</v>
      </c>
      <c r="D21" s="118">
        <f t="shared" si="4"/>
        <v>0.58719999999999994</v>
      </c>
      <c r="E21" s="118">
        <f t="shared" si="4"/>
        <v>0.58160000000000001</v>
      </c>
      <c r="F21" s="118">
        <f t="shared" si="4"/>
        <v>0.57579999999999998</v>
      </c>
      <c r="G21" s="118">
        <f t="shared" si="4"/>
        <v>0.56999999999999995</v>
      </c>
    </row>
    <row r="22" spans="1:13" ht="15.75" x14ac:dyDescent="0.25">
      <c r="A22" s="109" t="s">
        <v>255</v>
      </c>
      <c r="B22" s="110">
        <f>B11+B20</f>
        <v>35.94</v>
      </c>
      <c r="C22" s="110">
        <f t="shared" ref="C22:G22" si="5">C11+C20</f>
        <v>37.65</v>
      </c>
      <c r="D22" s="110">
        <f t="shared" si="5"/>
        <v>39.36</v>
      </c>
      <c r="E22" s="110">
        <f t="shared" si="5"/>
        <v>39.08</v>
      </c>
      <c r="F22" s="110">
        <f t="shared" si="5"/>
        <v>38.79</v>
      </c>
      <c r="G22" s="110">
        <f t="shared" si="5"/>
        <v>38.5</v>
      </c>
    </row>
    <row r="23" spans="1:13" ht="15.75" x14ac:dyDescent="0.25">
      <c r="A23" s="119" t="s">
        <v>256</v>
      </c>
      <c r="B23" s="115">
        <f>B22/B4</f>
        <v>1.198</v>
      </c>
      <c r="C23" s="115">
        <f t="shared" ref="C23:G23" si="6">C22/C4</f>
        <v>0.94124999999999992</v>
      </c>
      <c r="D23" s="115">
        <f t="shared" si="6"/>
        <v>0.78720000000000001</v>
      </c>
      <c r="E23" s="115">
        <f t="shared" si="6"/>
        <v>0.78159999999999996</v>
      </c>
      <c r="F23" s="115">
        <f t="shared" si="6"/>
        <v>0.77579999999999993</v>
      </c>
      <c r="G23" s="115">
        <f t="shared" si="6"/>
        <v>0.77</v>
      </c>
    </row>
    <row r="24" spans="1:13" x14ac:dyDescent="0.2">
      <c r="A24" s="91" t="s">
        <v>257</v>
      </c>
      <c r="B24" s="44">
        <f>B5-B23</f>
        <v>4.2000000000000037E-2</v>
      </c>
      <c r="C24" s="44">
        <f t="shared" ref="C24:G24" si="7">C5-C23</f>
        <v>0.29875000000000007</v>
      </c>
      <c r="D24" s="44">
        <f t="shared" si="7"/>
        <v>0.45279999999999998</v>
      </c>
      <c r="E24" s="44">
        <f t="shared" si="7"/>
        <v>0.45840000000000003</v>
      </c>
      <c r="F24" s="44">
        <f t="shared" si="7"/>
        <v>0.46420000000000006</v>
      </c>
      <c r="G24" s="44">
        <f t="shared" si="7"/>
        <v>0.47</v>
      </c>
    </row>
    <row r="25" spans="1:13" x14ac:dyDescent="0.2">
      <c r="A25" s="92" t="s">
        <v>258</v>
      </c>
      <c r="B25" s="93">
        <f>B24/B23</f>
        <v>3.5058430717863139E-2</v>
      </c>
      <c r="C25" s="93">
        <f t="shared" ref="C25:G25" si="8">C24/C23</f>
        <v>0.31739707835325376</v>
      </c>
      <c r="D25" s="93">
        <f t="shared" si="8"/>
        <v>0.57520325203252032</v>
      </c>
      <c r="E25" s="93">
        <f t="shared" si="8"/>
        <v>0.58648925281473907</v>
      </c>
      <c r="F25" s="93">
        <f t="shared" si="8"/>
        <v>0.59835009022944075</v>
      </c>
      <c r="G25" s="93">
        <f t="shared" si="8"/>
        <v>0.61038961038961037</v>
      </c>
    </row>
    <row r="26" spans="1:13" x14ac:dyDescent="0.2">
      <c r="B26" s="42"/>
      <c r="C26" s="42"/>
      <c r="D26" s="42"/>
      <c r="E26" s="42"/>
      <c r="F26" s="42"/>
      <c r="G26" s="42"/>
    </row>
    <row r="27" spans="1:13" ht="20.25" x14ac:dyDescent="0.3">
      <c r="A27" s="179" t="s">
        <v>259</v>
      </c>
      <c r="B27" s="179"/>
      <c r="C27" s="179"/>
      <c r="D27" s="179"/>
      <c r="E27" s="179"/>
      <c r="F27" s="179"/>
      <c r="G27" s="179"/>
      <c r="H27" s="179"/>
      <c r="I27" s="179"/>
    </row>
    <row r="28" spans="1:13" x14ac:dyDescent="0.2">
      <c r="A28" s="94" t="s">
        <v>247</v>
      </c>
      <c r="B28" s="181" t="s">
        <v>286</v>
      </c>
      <c r="C28" s="182"/>
      <c r="D28" s="183" t="s">
        <v>287</v>
      </c>
      <c r="E28" s="184"/>
      <c r="F28" s="185" t="s">
        <v>274</v>
      </c>
      <c r="G28" s="186"/>
      <c r="H28" s="188" t="s">
        <v>275</v>
      </c>
      <c r="I28" s="189"/>
      <c r="J28" s="187" t="s">
        <v>276</v>
      </c>
      <c r="K28" s="187"/>
      <c r="L28" s="168" t="s">
        <v>277</v>
      </c>
      <c r="M28" s="168"/>
    </row>
    <row r="29" spans="1:13" x14ac:dyDescent="0.2">
      <c r="A29" s="94"/>
      <c r="B29" s="123" t="s">
        <v>260</v>
      </c>
      <c r="C29" s="123" t="s">
        <v>261</v>
      </c>
      <c r="D29" s="95" t="s">
        <v>260</v>
      </c>
      <c r="E29" s="95" t="s">
        <v>261</v>
      </c>
      <c r="F29" s="123" t="s">
        <v>260</v>
      </c>
      <c r="G29" s="123" t="s">
        <v>261</v>
      </c>
      <c r="H29" s="95" t="s">
        <v>260</v>
      </c>
      <c r="I29" s="95" t="s">
        <v>261</v>
      </c>
      <c r="J29" s="123" t="s">
        <v>260</v>
      </c>
      <c r="K29" s="123" t="s">
        <v>261</v>
      </c>
      <c r="L29" s="95" t="s">
        <v>260</v>
      </c>
      <c r="M29" s="95" t="s">
        <v>261</v>
      </c>
    </row>
    <row r="30" spans="1:13" x14ac:dyDescent="0.2">
      <c r="A30" s="19" t="s">
        <v>262</v>
      </c>
      <c r="B30" s="106">
        <f>B6</f>
        <v>37.200000000000003</v>
      </c>
      <c r="C30" s="97">
        <f>B30/$B$30</f>
        <v>1</v>
      </c>
      <c r="D30" s="120">
        <f>C6</f>
        <v>49.6</v>
      </c>
      <c r="E30" s="98">
        <f>D30/$D$30</f>
        <v>1</v>
      </c>
      <c r="F30" s="106">
        <f>D6</f>
        <v>62</v>
      </c>
      <c r="G30" s="98">
        <f>F30/$F$30</f>
        <v>1</v>
      </c>
      <c r="H30" s="106">
        <f>E6</f>
        <v>62</v>
      </c>
      <c r="I30" s="99">
        <f>+H30/$H$30</f>
        <v>1</v>
      </c>
      <c r="J30" s="106">
        <f>F6</f>
        <v>62</v>
      </c>
      <c r="K30" s="98">
        <f>J30/$J$30</f>
        <v>1</v>
      </c>
      <c r="L30" s="106">
        <f>G6</f>
        <v>62</v>
      </c>
      <c r="M30" s="98">
        <f>L30/$L$30</f>
        <v>1</v>
      </c>
    </row>
    <row r="31" spans="1:13" x14ac:dyDescent="0.2">
      <c r="A31" s="19" t="s">
        <v>263</v>
      </c>
      <c r="B31" s="106">
        <f>B11</f>
        <v>6</v>
      </c>
      <c r="C31" s="97">
        <f>B31/$B$30</f>
        <v>0.16129032258064516</v>
      </c>
      <c r="D31" s="120">
        <f>C11</f>
        <v>8</v>
      </c>
      <c r="E31" s="98">
        <f t="shared" ref="E31:E32" si="9">D31/$D$30</f>
        <v>0.16129032258064516</v>
      </c>
      <c r="F31" s="106">
        <f>D11</f>
        <v>10</v>
      </c>
      <c r="G31" s="98">
        <f>F31/$F$30</f>
        <v>0.16129032258064516</v>
      </c>
      <c r="H31" s="106">
        <f>E11</f>
        <v>10</v>
      </c>
      <c r="I31" s="99">
        <f>+H31/$H$30</f>
        <v>0.16129032258064516</v>
      </c>
      <c r="J31" s="106">
        <f>F11</f>
        <v>10</v>
      </c>
      <c r="K31" s="98">
        <f t="shared" ref="K31:K32" si="10">J31/$J$30</f>
        <v>0.16129032258064516</v>
      </c>
      <c r="L31" s="106">
        <f>G11</f>
        <v>10</v>
      </c>
      <c r="M31" s="98">
        <f t="shared" ref="M31:M32" si="11">L31/$L$30</f>
        <v>0.16129032258064516</v>
      </c>
    </row>
    <row r="32" spans="1:13" x14ac:dyDescent="0.2">
      <c r="A32" s="19" t="s">
        <v>264</v>
      </c>
      <c r="B32" s="106">
        <f>B30-B31</f>
        <v>31.200000000000003</v>
      </c>
      <c r="C32" s="97">
        <f>B32/$B$30</f>
        <v>0.83870967741935487</v>
      </c>
      <c r="D32" s="120">
        <f>D30-D31</f>
        <v>41.6</v>
      </c>
      <c r="E32" s="98">
        <f t="shared" si="9"/>
        <v>0.83870967741935487</v>
      </c>
      <c r="F32" s="106">
        <f>F30-F31</f>
        <v>52</v>
      </c>
      <c r="G32" s="98">
        <f>F32/$F$30</f>
        <v>0.83870967741935487</v>
      </c>
      <c r="H32" s="106">
        <f>+H30-H31</f>
        <v>52</v>
      </c>
      <c r="I32" s="99">
        <f>+H32/$H$30</f>
        <v>0.83870967741935487</v>
      </c>
      <c r="J32" s="106">
        <f>J30-J31</f>
        <v>52</v>
      </c>
      <c r="K32" s="98">
        <f t="shared" si="10"/>
        <v>0.83870967741935487</v>
      </c>
      <c r="L32" s="106">
        <f>L30-L31</f>
        <v>52</v>
      </c>
      <c r="M32" s="98">
        <f t="shared" si="11"/>
        <v>0.83870967741935487</v>
      </c>
    </row>
    <row r="33" spans="1:13" x14ac:dyDescent="0.2">
      <c r="A33" s="19"/>
      <c r="B33" s="96"/>
      <c r="C33" s="97"/>
      <c r="D33" s="106"/>
      <c r="E33" s="96"/>
      <c r="F33" s="106"/>
      <c r="G33" s="96"/>
      <c r="H33" s="106"/>
      <c r="I33" s="19"/>
      <c r="J33" s="106"/>
      <c r="K33" s="19"/>
      <c r="L33" s="106"/>
      <c r="M33" s="19"/>
    </row>
    <row r="34" spans="1:13" x14ac:dyDescent="0.2">
      <c r="A34" s="19" t="s">
        <v>265</v>
      </c>
      <c r="B34" s="106">
        <f>B20/C32</f>
        <v>35.697692307692307</v>
      </c>
      <c r="C34" s="97"/>
      <c r="D34" s="106">
        <f>C20/E32</f>
        <v>35.351923076923072</v>
      </c>
      <c r="E34" s="96"/>
      <c r="F34" s="106">
        <f>D20/G32</f>
        <v>35.006153846153843</v>
      </c>
      <c r="G34" s="96"/>
      <c r="H34" s="106">
        <f>E20/I32</f>
        <v>34.67230769230769</v>
      </c>
      <c r="I34" s="96"/>
      <c r="J34" s="106">
        <f>F20/K32</f>
        <v>34.326538461538462</v>
      </c>
      <c r="K34" s="19"/>
      <c r="L34" s="106">
        <f>G20/M32</f>
        <v>33.980769230769226</v>
      </c>
      <c r="M34" s="19"/>
    </row>
    <row r="35" spans="1:13" x14ac:dyDescent="0.2">
      <c r="A35" s="19"/>
      <c r="B35" s="96"/>
      <c r="C35" s="97"/>
      <c r="D35" s="106"/>
      <c r="E35" s="96"/>
      <c r="F35" s="106"/>
      <c r="G35" s="96"/>
      <c r="H35" s="106"/>
      <c r="I35" s="96"/>
      <c r="J35" s="106"/>
      <c r="K35" s="19"/>
      <c r="L35" s="106"/>
      <c r="M35" s="19"/>
    </row>
    <row r="36" spans="1:13" x14ac:dyDescent="0.2">
      <c r="A36" s="19" t="s">
        <v>266</v>
      </c>
      <c r="B36" s="106">
        <f>B34/B5</f>
        <v>28.788461538461537</v>
      </c>
      <c r="C36" s="97"/>
      <c r="D36" s="106">
        <f>D34/C5</f>
        <v>28.50961538461538</v>
      </c>
      <c r="E36" s="96"/>
      <c r="F36" s="106">
        <f>F34/D5</f>
        <v>28.23076923076923</v>
      </c>
      <c r="G36" s="96"/>
      <c r="H36" s="106">
        <f>+H34/E5</f>
        <v>27.96153846153846</v>
      </c>
      <c r="I36" s="96"/>
      <c r="J36" s="106">
        <f>J34/F5</f>
        <v>27.682692307692307</v>
      </c>
      <c r="K36" s="19"/>
      <c r="L36" s="106">
        <f>L34/G5</f>
        <v>27.40384615384615</v>
      </c>
      <c r="M36" s="19"/>
    </row>
    <row r="37" spans="1:13" x14ac:dyDescent="0.2">
      <c r="A37" s="19"/>
      <c r="B37" s="96"/>
      <c r="C37" s="97"/>
      <c r="D37" s="106"/>
      <c r="E37" s="96"/>
      <c r="F37" s="106"/>
      <c r="G37" s="96"/>
      <c r="H37" s="106"/>
      <c r="I37" s="96"/>
      <c r="J37" s="106"/>
      <c r="K37" s="19"/>
      <c r="L37" s="106"/>
      <c r="M37" s="19"/>
    </row>
    <row r="38" spans="1:13" x14ac:dyDescent="0.2">
      <c r="A38" s="19" t="s">
        <v>267</v>
      </c>
      <c r="B38" s="107">
        <f>B32/B4</f>
        <v>1.04</v>
      </c>
      <c r="C38" s="97"/>
      <c r="D38" s="106">
        <f>D32/C4</f>
        <v>1.04</v>
      </c>
      <c r="E38" s="96"/>
      <c r="F38" s="106">
        <f>F32/D4</f>
        <v>1.04</v>
      </c>
      <c r="G38" s="96"/>
      <c r="H38" s="106">
        <f>H32/E4</f>
        <v>1.04</v>
      </c>
      <c r="I38" s="96"/>
      <c r="J38" s="106">
        <f>J32/F4</f>
        <v>1.04</v>
      </c>
      <c r="K38" s="19"/>
      <c r="L38" s="106">
        <f>L32/G4</f>
        <v>1.04</v>
      </c>
      <c r="M38" s="19"/>
    </row>
    <row r="39" spans="1:13" x14ac:dyDescent="0.2">
      <c r="A39" s="19"/>
      <c r="B39" s="96"/>
      <c r="C39" s="97"/>
      <c r="D39" s="106"/>
      <c r="E39" s="96"/>
      <c r="F39" s="106"/>
      <c r="G39" s="96"/>
      <c r="H39" s="106"/>
      <c r="I39" s="96"/>
      <c r="J39" s="106"/>
      <c r="K39" s="19"/>
      <c r="L39" s="106"/>
      <c r="M39" s="19"/>
    </row>
    <row r="40" spans="1:13" x14ac:dyDescent="0.2">
      <c r="A40" s="19" t="s">
        <v>268</v>
      </c>
      <c r="B40" s="106">
        <f>B20/B38</f>
        <v>28.78846153846154</v>
      </c>
      <c r="C40" s="97"/>
      <c r="D40" s="106">
        <f>C20/D38</f>
        <v>28.509615384615383</v>
      </c>
      <c r="E40" s="96"/>
      <c r="F40" s="106">
        <f>D20/F38</f>
        <v>28.23076923076923</v>
      </c>
      <c r="G40" s="96"/>
      <c r="H40" s="106">
        <f>E20/H38</f>
        <v>27.96153846153846</v>
      </c>
      <c r="I40" s="96"/>
      <c r="J40" s="106">
        <f>F20/J38</f>
        <v>27.682692307692307</v>
      </c>
      <c r="K40" s="19"/>
      <c r="L40" s="106">
        <f>G20/L38</f>
        <v>27.403846153846153</v>
      </c>
      <c r="M40" s="19"/>
    </row>
    <row r="41" spans="1:13" x14ac:dyDescent="0.2">
      <c r="B41" s="5"/>
      <c r="C41" s="100"/>
      <c r="D41" s="5"/>
      <c r="E41" s="5"/>
      <c r="F41" s="42"/>
      <c r="G41" s="5"/>
    </row>
    <row r="42" spans="1:13" x14ac:dyDescent="0.2">
      <c r="B42" s="5"/>
      <c r="C42" s="100"/>
      <c r="D42" s="5"/>
      <c r="E42" s="5"/>
      <c r="F42" s="5"/>
      <c r="G42" s="5"/>
      <c r="I42" s="5"/>
    </row>
    <row r="43" spans="1:13" x14ac:dyDescent="0.2">
      <c r="B43" s="5"/>
      <c r="C43" s="102"/>
      <c r="D43" s="5"/>
      <c r="E43" s="5"/>
      <c r="F43" s="5"/>
      <c r="G43" s="5"/>
    </row>
    <row r="44" spans="1:13" x14ac:dyDescent="0.2">
      <c r="B44" s="5"/>
      <c r="C44" s="100"/>
      <c r="D44" s="5"/>
      <c r="E44" s="5"/>
      <c r="F44" s="5"/>
      <c r="G44" s="5"/>
    </row>
    <row r="45" spans="1:13" x14ac:dyDescent="0.2">
      <c r="B45" s="180" t="s">
        <v>288</v>
      </c>
      <c r="C45" s="180"/>
      <c r="D45" s="180"/>
      <c r="E45" s="180"/>
      <c r="F45" s="5"/>
      <c r="G45" s="5"/>
    </row>
    <row r="46" spans="1:13" x14ac:dyDescent="0.2">
      <c r="B46" s="103" t="s">
        <v>269</v>
      </c>
      <c r="C46" s="103" t="s">
        <v>262</v>
      </c>
      <c r="D46" s="103" t="s">
        <v>270</v>
      </c>
      <c r="E46" s="103" t="s">
        <v>271</v>
      </c>
      <c r="F46" s="101"/>
      <c r="G46" s="5"/>
    </row>
    <row r="47" spans="1:13" x14ac:dyDescent="0.2">
      <c r="B47" s="96">
        <v>0</v>
      </c>
      <c r="C47" s="96">
        <v>0</v>
      </c>
      <c r="D47" s="106">
        <f>B20</f>
        <v>29.94</v>
      </c>
      <c r="E47" s="106">
        <f>D47</f>
        <v>29.94</v>
      </c>
      <c r="F47" s="5"/>
      <c r="G47" s="5"/>
    </row>
    <row r="48" spans="1:13" x14ac:dyDescent="0.2">
      <c r="B48" s="96">
        <f>B4</f>
        <v>30</v>
      </c>
      <c r="C48" s="96">
        <f>B30</f>
        <v>37.200000000000003</v>
      </c>
      <c r="D48" s="106">
        <f>B20</f>
        <v>29.94</v>
      </c>
      <c r="E48" s="106">
        <f>B22</f>
        <v>35.94</v>
      </c>
      <c r="F48" s="5"/>
      <c r="G48" s="5"/>
    </row>
    <row r="49" spans="2:7" x14ac:dyDescent="0.2">
      <c r="B49" s="5"/>
      <c r="C49" s="5"/>
      <c r="D49" s="5"/>
      <c r="E49" s="5"/>
      <c r="F49" s="5"/>
      <c r="G49" s="5"/>
    </row>
  </sheetData>
  <mergeCells count="9">
    <mergeCell ref="L28:M28"/>
    <mergeCell ref="A1:G1"/>
    <mergeCell ref="B45:E45"/>
    <mergeCell ref="B28:C28"/>
    <mergeCell ref="D28:E28"/>
    <mergeCell ref="F28:G28"/>
    <mergeCell ref="J28:K28"/>
    <mergeCell ref="A27:I27"/>
    <mergeCell ref="H28:I2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1:K23"/>
  <sheetViews>
    <sheetView showGridLines="0" workbookViewId="0"/>
  </sheetViews>
  <sheetFormatPr baseColWidth="10" defaultRowHeight="15" x14ac:dyDescent="0.2"/>
  <cols>
    <col min="7" max="7" width="4.21875" customWidth="1"/>
    <col min="8" max="8" width="34.77734375" customWidth="1"/>
    <col min="9" max="9" width="14" customWidth="1"/>
    <col min="10" max="10" width="3.6640625" customWidth="1"/>
  </cols>
  <sheetData>
    <row r="1" spans="7:11" ht="15.75" thickBot="1" x14ac:dyDescent="0.25"/>
    <row r="2" spans="7:11" ht="15.75" thickTop="1" x14ac:dyDescent="0.2">
      <c r="G2" s="128"/>
      <c r="H2" s="129"/>
      <c r="I2" s="129"/>
      <c r="J2" s="130"/>
    </row>
    <row r="3" spans="7:11" ht="20.100000000000001" customHeight="1" x14ac:dyDescent="0.3">
      <c r="G3" s="131"/>
      <c r="H3" s="190" t="s">
        <v>289</v>
      </c>
      <c r="I3" s="190"/>
      <c r="J3" s="132"/>
      <c r="K3" s="16"/>
    </row>
    <row r="4" spans="7:11" ht="20.100000000000001" customHeight="1" x14ac:dyDescent="0.2">
      <c r="G4" s="131"/>
      <c r="H4" s="15"/>
      <c r="I4" s="15"/>
      <c r="J4" s="133"/>
    </row>
    <row r="5" spans="7:11" ht="20.100000000000001" customHeight="1" x14ac:dyDescent="0.25">
      <c r="G5" s="131"/>
      <c r="H5" s="124" t="s">
        <v>290</v>
      </c>
      <c r="I5" s="125">
        <f>Hoja10!$B$4</f>
        <v>30</v>
      </c>
      <c r="J5" s="133"/>
    </row>
    <row r="6" spans="7:11" ht="20.100000000000001" customHeight="1" x14ac:dyDescent="0.25">
      <c r="G6" s="131"/>
      <c r="H6" s="126"/>
      <c r="I6" s="127"/>
      <c r="J6" s="133"/>
    </row>
    <row r="7" spans="7:11" ht="20.100000000000001" customHeight="1" x14ac:dyDescent="0.25">
      <c r="G7" s="131"/>
      <c r="H7" s="124" t="s">
        <v>249</v>
      </c>
      <c r="I7" s="125">
        <f>Hoja10!$B$5</f>
        <v>1.24</v>
      </c>
      <c r="J7" s="133"/>
    </row>
    <row r="8" spans="7:11" ht="20.100000000000001" customHeight="1" x14ac:dyDescent="0.25">
      <c r="G8" s="131"/>
      <c r="H8" s="126"/>
      <c r="I8" s="127"/>
      <c r="J8" s="133"/>
    </row>
    <row r="9" spans="7:11" ht="20.100000000000001" customHeight="1" x14ac:dyDescent="0.25">
      <c r="G9" s="131"/>
      <c r="H9" s="124" t="s">
        <v>291</v>
      </c>
      <c r="I9" s="125">
        <f>Hoja10!$B$20</f>
        <v>29.94</v>
      </c>
      <c r="J9" s="133"/>
    </row>
    <row r="10" spans="7:11" ht="20.100000000000001" customHeight="1" x14ac:dyDescent="0.25">
      <c r="G10" s="131"/>
      <c r="H10" s="126"/>
      <c r="I10" s="127"/>
      <c r="J10" s="133"/>
    </row>
    <row r="11" spans="7:11" ht="20.100000000000001" customHeight="1" x14ac:dyDescent="0.25">
      <c r="G11" s="131"/>
      <c r="H11" s="124" t="s">
        <v>292</v>
      </c>
      <c r="I11" s="125">
        <f>Hoja10!$B$11</f>
        <v>6</v>
      </c>
      <c r="J11" s="133"/>
    </row>
    <row r="12" spans="7:11" ht="20.100000000000001" customHeight="1" x14ac:dyDescent="0.25">
      <c r="G12" s="131"/>
      <c r="H12" s="126"/>
      <c r="I12" s="127"/>
      <c r="J12" s="133"/>
    </row>
    <row r="13" spans="7:11" ht="20.100000000000001" customHeight="1" x14ac:dyDescent="0.25">
      <c r="G13" s="131"/>
      <c r="H13" s="124" t="s">
        <v>293</v>
      </c>
      <c r="I13" s="125">
        <f>Hoja10!$B$22</f>
        <v>35.94</v>
      </c>
      <c r="J13" s="133"/>
    </row>
    <row r="14" spans="7:11" ht="20.100000000000001" customHeight="1" x14ac:dyDescent="0.25">
      <c r="G14" s="131"/>
      <c r="H14" s="126"/>
      <c r="I14" s="127"/>
      <c r="J14" s="133"/>
    </row>
    <row r="15" spans="7:11" ht="20.100000000000001" customHeight="1" x14ac:dyDescent="0.25">
      <c r="G15" s="131"/>
      <c r="H15" s="124" t="s">
        <v>256</v>
      </c>
      <c r="I15" s="125">
        <f>Hoja10!$B$23</f>
        <v>1.198</v>
      </c>
      <c r="J15" s="133"/>
    </row>
    <row r="16" spans="7:11" ht="20.100000000000001" customHeight="1" x14ac:dyDescent="0.25">
      <c r="G16" s="131"/>
      <c r="H16" s="126"/>
      <c r="I16" s="127"/>
      <c r="J16" s="133"/>
    </row>
    <row r="17" spans="7:10" ht="20.100000000000001" customHeight="1" x14ac:dyDescent="0.25">
      <c r="G17" s="131"/>
      <c r="H17" s="124" t="s">
        <v>294</v>
      </c>
      <c r="I17" s="125">
        <f>Hoja10!$B$24</f>
        <v>4.2000000000000037E-2</v>
      </c>
      <c r="J17" s="133"/>
    </row>
    <row r="18" spans="7:10" ht="20.100000000000001" customHeight="1" x14ac:dyDescent="0.25">
      <c r="G18" s="131"/>
      <c r="H18" s="126"/>
      <c r="I18" s="127"/>
      <c r="J18" s="133"/>
    </row>
    <row r="19" spans="7:10" ht="20.100000000000001" customHeight="1" x14ac:dyDescent="0.25">
      <c r="G19" s="131"/>
      <c r="H19" s="124" t="s">
        <v>295</v>
      </c>
      <c r="I19" s="125">
        <f>Hoja10!$B$36</f>
        <v>28.788461538461537</v>
      </c>
      <c r="J19" s="133"/>
    </row>
    <row r="20" spans="7:10" ht="20.100000000000001" customHeight="1" x14ac:dyDescent="0.25">
      <c r="G20" s="131"/>
      <c r="H20" s="126"/>
      <c r="I20" s="127"/>
      <c r="J20" s="133"/>
    </row>
    <row r="21" spans="7:10" ht="15.75" x14ac:dyDescent="0.25">
      <c r="G21" s="131"/>
      <c r="H21" s="124" t="s">
        <v>296</v>
      </c>
      <c r="I21" s="125">
        <f>Hoja10!$B$34</f>
        <v>35.697692307692307</v>
      </c>
      <c r="J21" s="133"/>
    </row>
    <row r="22" spans="7:10" ht="15.75" thickBot="1" x14ac:dyDescent="0.25">
      <c r="G22" s="134"/>
      <c r="H22" s="135"/>
      <c r="I22" s="135"/>
      <c r="J22" s="136"/>
    </row>
    <row r="23" spans="7:10" ht="15.75" thickTop="1" x14ac:dyDescent="0.2"/>
  </sheetData>
  <mergeCells count="1">
    <mergeCell ref="H3:I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workbookViewId="0">
      <selection sqref="A1:J1"/>
    </sheetView>
  </sheetViews>
  <sheetFormatPr baseColWidth="10" defaultRowHeight="15" x14ac:dyDescent="0.2"/>
  <cols>
    <col min="1" max="1" width="35.21875" customWidth="1"/>
  </cols>
  <sheetData>
    <row r="1" spans="1:10" x14ac:dyDescent="0.2">
      <c r="A1" s="153" t="s">
        <v>297</v>
      </c>
      <c r="B1" s="153"/>
      <c r="C1" s="153"/>
      <c r="D1" s="153"/>
      <c r="E1" s="153"/>
      <c r="F1" s="153"/>
      <c r="G1" s="153"/>
      <c r="H1" s="153"/>
      <c r="I1" s="153"/>
      <c r="J1" s="153"/>
    </row>
    <row r="2" spans="1:10" ht="22.5" customHeight="1" x14ac:dyDescent="0.25">
      <c r="A2" s="152" t="s">
        <v>298</v>
      </c>
      <c r="B2" s="152"/>
      <c r="C2" s="152"/>
      <c r="D2" s="152"/>
      <c r="E2" s="152"/>
      <c r="F2" s="152"/>
      <c r="G2" s="152"/>
      <c r="H2" s="152"/>
      <c r="I2" s="152"/>
      <c r="J2" s="152"/>
    </row>
    <row r="3" spans="1:10" x14ac:dyDescent="0.2">
      <c r="A3" s="154" t="s">
        <v>13</v>
      </c>
      <c r="B3" s="154"/>
      <c r="C3" s="154"/>
      <c r="D3" s="154"/>
      <c r="E3" s="154"/>
      <c r="F3" s="154"/>
      <c r="G3" s="154"/>
      <c r="H3" s="154"/>
      <c r="I3" s="154"/>
      <c r="J3" s="154"/>
    </row>
    <row r="4" spans="1:10" x14ac:dyDescent="0.2">
      <c r="A4" s="7" t="s">
        <v>2</v>
      </c>
      <c r="B4" s="151" t="s">
        <v>3</v>
      </c>
      <c r="C4" s="151"/>
      <c r="D4" s="151" t="s">
        <v>4</v>
      </c>
      <c r="E4" s="151"/>
      <c r="F4" s="151"/>
      <c r="G4" s="151"/>
      <c r="H4" s="151"/>
      <c r="I4" s="151"/>
      <c r="J4" s="158" t="s">
        <v>153</v>
      </c>
    </row>
    <row r="5" spans="1:10" x14ac:dyDescent="0.2">
      <c r="A5" s="9" t="s">
        <v>9</v>
      </c>
      <c r="B5" s="38">
        <v>1</v>
      </c>
      <c r="C5" s="38">
        <v>2</v>
      </c>
      <c r="D5" s="32">
        <v>3</v>
      </c>
      <c r="E5" s="38">
        <v>4</v>
      </c>
      <c r="F5" s="38">
        <v>5</v>
      </c>
      <c r="G5" s="38">
        <v>6</v>
      </c>
      <c r="H5" s="38">
        <v>7</v>
      </c>
      <c r="I5" s="38">
        <v>8</v>
      </c>
      <c r="J5" s="156"/>
    </row>
    <row r="6" spans="1:10" x14ac:dyDescent="0.2">
      <c r="A6" s="6" t="s">
        <v>5</v>
      </c>
      <c r="B6" s="6"/>
      <c r="C6" s="6"/>
      <c r="D6" s="10">
        <v>0.6</v>
      </c>
      <c r="E6" s="10">
        <v>0.8</v>
      </c>
      <c r="F6" s="10">
        <v>1</v>
      </c>
      <c r="G6" s="10">
        <v>1</v>
      </c>
      <c r="H6" s="10">
        <v>1</v>
      </c>
      <c r="I6" s="10">
        <v>1</v>
      </c>
      <c r="J6" s="159"/>
    </row>
    <row r="7" spans="1:10" x14ac:dyDescent="0.2">
      <c r="A7" s="27" t="s">
        <v>149</v>
      </c>
    </row>
    <row r="8" spans="1:10" x14ac:dyDescent="0.2">
      <c r="A8" s="27" t="s">
        <v>299</v>
      </c>
      <c r="C8">
        <v>4</v>
      </c>
    </row>
    <row r="9" spans="1:10" x14ac:dyDescent="0.2">
      <c r="A9" s="27" t="s">
        <v>300</v>
      </c>
      <c r="D9" s="42">
        <f>Hoja1!F9</f>
        <v>37.200000000000003</v>
      </c>
      <c r="E9" s="42">
        <f>Hoja1!G9</f>
        <v>49.6</v>
      </c>
      <c r="F9" s="42">
        <f>Hoja1!H9</f>
        <v>62</v>
      </c>
      <c r="G9" s="42">
        <f>Hoja1!I9</f>
        <v>62</v>
      </c>
      <c r="H9" s="42">
        <f>Hoja1!J9</f>
        <v>62</v>
      </c>
      <c r="I9" s="42">
        <f>Hoja1!K9</f>
        <v>62</v>
      </c>
    </row>
    <row r="10" spans="1:10" x14ac:dyDescent="0.2">
      <c r="A10" s="27" t="s">
        <v>301</v>
      </c>
      <c r="D10" s="3">
        <v>0</v>
      </c>
      <c r="E10" s="3">
        <v>0</v>
      </c>
      <c r="F10" s="3">
        <v>0</v>
      </c>
      <c r="G10" s="3">
        <v>0</v>
      </c>
      <c r="H10" s="3">
        <v>0</v>
      </c>
      <c r="I10" s="3">
        <v>0</v>
      </c>
    </row>
    <row r="11" spans="1:10" x14ac:dyDescent="0.2">
      <c r="A11" s="27" t="s">
        <v>302</v>
      </c>
      <c r="J11" s="3">
        <f>Hoja7!J20</f>
        <v>28.57</v>
      </c>
    </row>
    <row r="12" spans="1:10" ht="21.75" customHeight="1" x14ac:dyDescent="0.2">
      <c r="A12" s="29" t="s">
        <v>155</v>
      </c>
      <c r="B12" s="137">
        <f>B8+B9+B10+B11</f>
        <v>0</v>
      </c>
      <c r="C12" s="137">
        <f t="shared" ref="C12:J12" si="0">C8+C9+C10+C11</f>
        <v>4</v>
      </c>
      <c r="D12" s="137">
        <f t="shared" si="0"/>
        <v>37.200000000000003</v>
      </c>
      <c r="E12" s="137">
        <f t="shared" si="0"/>
        <v>49.6</v>
      </c>
      <c r="F12" s="137">
        <f t="shared" si="0"/>
        <v>62</v>
      </c>
      <c r="G12" s="137">
        <f t="shared" si="0"/>
        <v>62</v>
      </c>
      <c r="H12" s="137">
        <f t="shared" si="0"/>
        <v>62</v>
      </c>
      <c r="I12" s="137">
        <f t="shared" si="0"/>
        <v>62</v>
      </c>
      <c r="J12" s="137">
        <f t="shared" si="0"/>
        <v>28.57</v>
      </c>
    </row>
    <row r="13" spans="1:10" ht="19.5" customHeight="1" x14ac:dyDescent="0.2">
      <c r="A13" s="27" t="s">
        <v>156</v>
      </c>
    </row>
    <row r="14" spans="1:10" x14ac:dyDescent="0.2">
      <c r="A14" s="27" t="s">
        <v>303</v>
      </c>
      <c r="B14" s="3">
        <f>Hoja4!B17</f>
        <v>17.2</v>
      </c>
      <c r="C14" s="3">
        <f>Hoja4!C17</f>
        <v>16.600000000000001</v>
      </c>
      <c r="D14" s="3">
        <f>Hoja4!D17</f>
        <v>5.16</v>
      </c>
      <c r="E14" s="3">
        <f>Hoja4!E17</f>
        <v>0.29999999999999893</v>
      </c>
      <c r="F14" s="3">
        <f>Hoja4!F17</f>
        <v>0.3100000000000005</v>
      </c>
      <c r="G14" s="3">
        <f>Hoja4!G17</f>
        <v>0</v>
      </c>
      <c r="H14" s="3">
        <f>Hoja4!H17</f>
        <v>0</v>
      </c>
      <c r="I14" s="3">
        <f>Hoja4!I17</f>
        <v>4</v>
      </c>
      <c r="J14" s="3">
        <f>Hoja4!J17</f>
        <v>0</v>
      </c>
    </row>
    <row r="15" spans="1:10" ht="30" x14ac:dyDescent="0.2">
      <c r="A15" s="27" t="s">
        <v>304</v>
      </c>
      <c r="D15" s="3">
        <f>Hoja3!D20</f>
        <v>32</v>
      </c>
      <c r="E15" s="3">
        <f>Hoja3!E20</f>
        <v>34</v>
      </c>
      <c r="F15" s="3">
        <f>Hoja3!F20</f>
        <v>36</v>
      </c>
      <c r="G15" s="3">
        <f>Hoja3!G20</f>
        <v>36</v>
      </c>
      <c r="H15" s="3">
        <f>Hoja3!H20</f>
        <v>36</v>
      </c>
      <c r="I15" s="3">
        <f>Hoja3!I20</f>
        <v>36</v>
      </c>
      <c r="J15" s="3"/>
    </row>
    <row r="16" spans="1:10" x14ac:dyDescent="0.2">
      <c r="A16" s="27" t="s">
        <v>305</v>
      </c>
      <c r="D16">
        <f>Hoja1!D41</f>
        <v>1.44</v>
      </c>
      <c r="E16">
        <f>Hoja1!E41</f>
        <v>1.1499999999999999</v>
      </c>
      <c r="F16">
        <f>Hoja1!F41</f>
        <v>0.86</v>
      </c>
      <c r="G16">
        <f>Hoja1!G41</f>
        <v>0.57999999999999996</v>
      </c>
      <c r="H16">
        <f>Hoja1!H41</f>
        <v>0.28999999999999998</v>
      </c>
      <c r="I16">
        <f>Hoja1!I41</f>
        <v>0</v>
      </c>
      <c r="J16">
        <f>Hoja1!J41</f>
        <v>0</v>
      </c>
    </row>
    <row r="17" spans="1:10" x14ac:dyDescent="0.2">
      <c r="A17" s="27" t="s">
        <v>306</v>
      </c>
      <c r="D17" s="18">
        <f>Hoja1!D42</f>
        <v>0.8</v>
      </c>
      <c r="E17" s="18">
        <f>Hoja1!E42</f>
        <v>0.8</v>
      </c>
      <c r="F17" s="18">
        <f>Hoja1!F42</f>
        <v>0.8</v>
      </c>
      <c r="G17" s="18">
        <f>Hoja1!G42</f>
        <v>0.8</v>
      </c>
      <c r="H17" s="18">
        <f>Hoja1!H42</f>
        <v>0.8</v>
      </c>
      <c r="I17" s="18">
        <f>Hoja1!I42</f>
        <v>0</v>
      </c>
      <c r="J17" s="18">
        <f>Hoja1!J42</f>
        <v>0</v>
      </c>
    </row>
    <row r="18" spans="1:10" x14ac:dyDescent="0.2">
      <c r="A18" s="27" t="s">
        <v>307</v>
      </c>
      <c r="D18">
        <f>Hoja6!D35</f>
        <v>0.37800000000000084</v>
      </c>
      <c r="E18">
        <f>Hoja6!E35</f>
        <v>3.5850000000000013</v>
      </c>
      <c r="F18">
        <f>Hoja6!F35</f>
        <v>6.7919999999999989</v>
      </c>
      <c r="G18">
        <f>Hoja6!G35</f>
        <v>6.8759999999999994</v>
      </c>
      <c r="H18">
        <f>Hoja6!H35</f>
        <v>6.9629999999999992</v>
      </c>
      <c r="I18">
        <f>Hoja6!I35</f>
        <v>7.0499999999999989</v>
      </c>
      <c r="J18">
        <f>Hoja6!J35</f>
        <v>0</v>
      </c>
    </row>
    <row r="19" spans="1:10" ht="27" customHeight="1" x14ac:dyDescent="0.2">
      <c r="A19" s="29" t="s">
        <v>164</v>
      </c>
      <c r="B19" s="30">
        <f>B14+B15+B16+B17+B18</f>
        <v>17.2</v>
      </c>
      <c r="C19" s="30">
        <f t="shared" ref="C19:J19" si="1">C14+C15+C16+C17+C18</f>
        <v>16.600000000000001</v>
      </c>
      <c r="D19" s="30">
        <f t="shared" si="1"/>
        <v>39.777999999999992</v>
      </c>
      <c r="E19" s="30">
        <f t="shared" si="1"/>
        <v>39.834999999999994</v>
      </c>
      <c r="F19" s="30">
        <f t="shared" si="1"/>
        <v>44.762</v>
      </c>
      <c r="G19" s="30">
        <f t="shared" si="1"/>
        <v>44.255999999999993</v>
      </c>
      <c r="H19" s="30">
        <f t="shared" si="1"/>
        <v>44.052999999999997</v>
      </c>
      <c r="I19" s="30">
        <f t="shared" si="1"/>
        <v>47.05</v>
      </c>
      <c r="J19" s="30">
        <f t="shared" si="1"/>
        <v>0</v>
      </c>
    </row>
    <row r="20" spans="1:10" ht="27" customHeight="1" x14ac:dyDescent="0.2">
      <c r="A20" s="29" t="s">
        <v>165</v>
      </c>
      <c r="B20" s="30">
        <f>B12-B19</f>
        <v>-17.2</v>
      </c>
      <c r="C20" s="30">
        <f t="shared" ref="C20:J20" si="2">C12-C19</f>
        <v>-12.600000000000001</v>
      </c>
      <c r="D20" s="30">
        <f t="shared" si="2"/>
        <v>-2.5779999999999887</v>
      </c>
      <c r="E20" s="30">
        <f t="shared" si="2"/>
        <v>9.7650000000000077</v>
      </c>
      <c r="F20" s="30">
        <f t="shared" si="2"/>
        <v>17.238</v>
      </c>
      <c r="G20" s="30">
        <f t="shared" si="2"/>
        <v>17.744000000000007</v>
      </c>
      <c r="H20" s="30">
        <f t="shared" si="2"/>
        <v>17.947000000000003</v>
      </c>
      <c r="I20" s="30">
        <f t="shared" si="2"/>
        <v>14.950000000000003</v>
      </c>
      <c r="J20" s="30">
        <f t="shared" si="2"/>
        <v>28.57</v>
      </c>
    </row>
    <row r="21" spans="1:10" ht="24.75" customHeight="1" x14ac:dyDescent="0.2">
      <c r="A21" s="29" t="s">
        <v>298</v>
      </c>
      <c r="B21" s="30">
        <f>B20</f>
        <v>-17.2</v>
      </c>
      <c r="C21" s="30">
        <f t="shared" ref="C21:J21" si="3">C20</f>
        <v>-12.600000000000001</v>
      </c>
      <c r="D21" s="30">
        <f t="shared" si="3"/>
        <v>-2.5779999999999887</v>
      </c>
      <c r="E21" s="30">
        <f t="shared" si="3"/>
        <v>9.7650000000000077</v>
      </c>
      <c r="F21" s="30">
        <f t="shared" si="3"/>
        <v>17.238</v>
      </c>
      <c r="G21" s="30">
        <f t="shared" si="3"/>
        <v>17.744000000000007</v>
      </c>
      <c r="H21" s="30">
        <f t="shared" si="3"/>
        <v>17.947000000000003</v>
      </c>
      <c r="I21" s="30">
        <f t="shared" si="3"/>
        <v>14.950000000000003</v>
      </c>
      <c r="J21" s="30">
        <f t="shared" si="3"/>
        <v>28.57</v>
      </c>
    </row>
    <row r="22" spans="1:10" x14ac:dyDescent="0.2">
      <c r="A22" s="33"/>
    </row>
    <row r="23" spans="1:10" x14ac:dyDescent="0.2">
      <c r="A23" s="33"/>
      <c r="B23" s="138">
        <f>IRR(B21:J21)</f>
        <v>0.26391917445093815</v>
      </c>
    </row>
    <row r="24" spans="1:10" x14ac:dyDescent="0.2">
      <c r="A24" s="33"/>
    </row>
    <row r="25" spans="1:10" x14ac:dyDescent="0.2">
      <c r="A25" s="15"/>
      <c r="B25" s="140"/>
      <c r="C25" s="86"/>
      <c r="D25" s="86"/>
      <c r="E25" s="86"/>
      <c r="F25" s="86"/>
      <c r="G25" s="86"/>
      <c r="H25" s="15"/>
    </row>
    <row r="26" spans="1:10" ht="23.25" x14ac:dyDescent="0.35">
      <c r="A26" s="191" t="s">
        <v>357</v>
      </c>
      <c r="B26" s="191"/>
      <c r="C26" s="191"/>
      <c r="D26" s="191"/>
      <c r="E26" s="191"/>
      <c r="F26" s="86"/>
      <c r="G26" s="86"/>
      <c r="H26" s="15"/>
    </row>
    <row r="27" spans="1:10" ht="25.5" x14ac:dyDescent="0.2">
      <c r="A27" s="141" t="s">
        <v>309</v>
      </c>
      <c r="B27" s="142" t="s">
        <v>22</v>
      </c>
      <c r="C27" s="143" t="s">
        <v>310</v>
      </c>
      <c r="D27" s="144" t="s">
        <v>311</v>
      </c>
      <c r="E27" s="145" t="s">
        <v>312</v>
      </c>
      <c r="F27" s="144" t="s">
        <v>313</v>
      </c>
      <c r="G27" s="86"/>
      <c r="H27" s="15"/>
    </row>
    <row r="28" spans="1:10" x14ac:dyDescent="0.2">
      <c r="A28" s="15" t="s">
        <v>314</v>
      </c>
      <c r="B28" s="44">
        <f>(B21+C21)*-1</f>
        <v>29.8</v>
      </c>
      <c r="C28" s="146">
        <f>B28/$B$30</f>
        <v>0.88165680473372787</v>
      </c>
      <c r="D28" s="88">
        <v>0.1</v>
      </c>
      <c r="E28" s="140">
        <v>0.05</v>
      </c>
      <c r="F28" s="146">
        <f>E28*C28</f>
        <v>4.4082840236686398E-2</v>
      </c>
      <c r="G28" s="86"/>
      <c r="H28" s="15"/>
    </row>
    <row r="29" spans="1:10" x14ac:dyDescent="0.2">
      <c r="A29" s="87" t="s">
        <v>315</v>
      </c>
      <c r="B29" s="44">
        <f>C8</f>
        <v>4</v>
      </c>
      <c r="C29" s="146">
        <f>B29/$B$30</f>
        <v>0.1183431952662722</v>
      </c>
      <c r="D29" s="88">
        <v>0.36</v>
      </c>
      <c r="E29" s="147">
        <f>D29*(1-0.35)</f>
        <v>0.23399999999999999</v>
      </c>
      <c r="F29" s="146">
        <f>E29*C29</f>
        <v>2.7692307692307693E-2</v>
      </c>
      <c r="G29" s="86"/>
      <c r="H29" s="15"/>
    </row>
    <row r="30" spans="1:10" x14ac:dyDescent="0.2">
      <c r="A30" s="148" t="s">
        <v>316</v>
      </c>
      <c r="B30" s="41">
        <f>SUM(B28:B29)</f>
        <v>33.799999999999997</v>
      </c>
      <c r="C30" s="207">
        <f>SUM(C28:C29)</f>
        <v>1</v>
      </c>
      <c r="D30" s="7"/>
      <c r="E30" s="111" t="s">
        <v>21</v>
      </c>
      <c r="F30" s="149">
        <f>SUM(F28:F29)</f>
        <v>7.1775147928994087E-2</v>
      </c>
      <c r="G30" s="86"/>
      <c r="H30" s="15"/>
    </row>
    <row r="31" spans="1:10" x14ac:dyDescent="0.2">
      <c r="A31" s="15"/>
      <c r="B31" s="15"/>
      <c r="C31" s="86"/>
      <c r="D31" s="15"/>
      <c r="E31" s="111" t="s">
        <v>317</v>
      </c>
      <c r="F31" s="149">
        <v>0.1</v>
      </c>
      <c r="G31" s="86"/>
      <c r="H31" s="15"/>
    </row>
    <row r="32" spans="1:10" x14ac:dyDescent="0.2">
      <c r="A32" s="15"/>
      <c r="B32" s="15"/>
      <c r="C32" s="15"/>
      <c r="D32" s="15"/>
      <c r="E32" s="6" t="s">
        <v>318</v>
      </c>
      <c r="F32" s="150">
        <f>F30+F31</f>
        <v>0.17177514792899409</v>
      </c>
      <c r="G32" s="15"/>
      <c r="H32" s="15"/>
    </row>
    <row r="33" spans="1:10" x14ac:dyDescent="0.2">
      <c r="A33" s="8" t="s">
        <v>346</v>
      </c>
      <c r="C33" s="208">
        <f>((1+F32)/(1.065))-1</f>
        <v>0.10025835486290546</v>
      </c>
    </row>
    <row r="37" spans="1:10" x14ac:dyDescent="0.2">
      <c r="A37" s="192" t="s">
        <v>319</v>
      </c>
      <c r="B37" s="192"/>
      <c r="C37" s="192"/>
      <c r="D37" s="192"/>
      <c r="E37" s="192"/>
      <c r="F37" s="192"/>
      <c r="G37" s="192"/>
      <c r="H37" s="192"/>
    </row>
    <row r="38" spans="1:10" x14ac:dyDescent="0.2">
      <c r="A38" s="7" t="s">
        <v>2</v>
      </c>
      <c r="B38" s="151" t="s">
        <v>3</v>
      </c>
      <c r="C38" s="151"/>
      <c r="D38" s="151" t="s">
        <v>4</v>
      </c>
      <c r="E38" s="151"/>
      <c r="F38" s="151"/>
      <c r="G38" s="151"/>
      <c r="H38" s="151"/>
      <c r="I38" s="151"/>
      <c r="J38" s="158" t="s">
        <v>153</v>
      </c>
    </row>
    <row r="39" spans="1:10" x14ac:dyDescent="0.2">
      <c r="A39" s="9" t="s">
        <v>9</v>
      </c>
      <c r="B39" s="75">
        <v>1</v>
      </c>
      <c r="C39" s="75">
        <v>2</v>
      </c>
      <c r="D39" s="32">
        <v>3</v>
      </c>
      <c r="E39" s="75">
        <v>4</v>
      </c>
      <c r="F39" s="75">
        <v>5</v>
      </c>
      <c r="G39" s="75">
        <v>6</v>
      </c>
      <c r="H39" s="75">
        <v>7</v>
      </c>
      <c r="I39" s="75">
        <v>8</v>
      </c>
      <c r="J39" s="156"/>
    </row>
    <row r="40" spans="1:10" x14ac:dyDescent="0.2">
      <c r="A40" s="6" t="s">
        <v>5</v>
      </c>
      <c r="B40" s="6"/>
      <c r="C40" s="6"/>
      <c r="D40" s="10">
        <v>0.6</v>
      </c>
      <c r="E40" s="10">
        <v>0.8</v>
      </c>
      <c r="F40" s="10">
        <v>1</v>
      </c>
      <c r="G40" s="10">
        <v>1</v>
      </c>
      <c r="H40" s="10">
        <v>1</v>
      </c>
      <c r="I40" s="10">
        <v>1</v>
      </c>
      <c r="J40" s="159"/>
    </row>
    <row r="41" spans="1:10" x14ac:dyDescent="0.2">
      <c r="A41" s="8" t="s">
        <v>308</v>
      </c>
      <c r="B41" s="40">
        <f>B21</f>
        <v>-17.2</v>
      </c>
      <c r="C41" s="40">
        <f t="shared" ref="C41:J41" si="4">C21</f>
        <v>-12.600000000000001</v>
      </c>
      <c r="D41" s="40">
        <f t="shared" si="4"/>
        <v>-2.5779999999999887</v>
      </c>
      <c r="E41" s="40">
        <f t="shared" si="4"/>
        <v>9.7650000000000077</v>
      </c>
      <c r="F41" s="40">
        <f t="shared" si="4"/>
        <v>17.238</v>
      </c>
      <c r="G41" s="40">
        <f t="shared" si="4"/>
        <v>17.744000000000007</v>
      </c>
      <c r="H41" s="40">
        <f t="shared" si="4"/>
        <v>17.947000000000003</v>
      </c>
      <c r="I41" s="40">
        <f t="shared" si="4"/>
        <v>14.950000000000003</v>
      </c>
      <c r="J41" s="40">
        <f t="shared" si="4"/>
        <v>28.57</v>
      </c>
    </row>
    <row r="42" spans="1:10" x14ac:dyDescent="0.2">
      <c r="A42" s="8" t="s">
        <v>347</v>
      </c>
      <c r="B42" s="146">
        <f>C33</f>
        <v>0.10025835486290546</v>
      </c>
      <c r="C42" s="15"/>
      <c r="D42" s="140"/>
      <c r="E42" s="140"/>
      <c r="F42" s="140"/>
      <c r="G42" s="140"/>
      <c r="H42" s="140"/>
      <c r="I42" s="140"/>
      <c r="J42" s="76"/>
    </row>
    <row r="43" spans="1:10" x14ac:dyDescent="0.2">
      <c r="A43" s="193" t="s">
        <v>321</v>
      </c>
      <c r="B43" s="209">
        <f>NPV(B42,C41:J41)+B41</f>
        <v>30.395979687031218</v>
      </c>
      <c r="C43" s="15"/>
      <c r="D43" s="15"/>
      <c r="E43" s="15"/>
      <c r="F43" s="15"/>
      <c r="G43" s="15"/>
      <c r="H43" s="15"/>
    </row>
    <row r="44" spans="1:10" x14ac:dyDescent="0.2">
      <c r="A44" s="193" t="s">
        <v>322</v>
      </c>
      <c r="B44" s="146">
        <f>IRR(B41:J41)</f>
        <v>0.26391917445093815</v>
      </c>
      <c r="C44" s="15"/>
      <c r="D44" s="15"/>
      <c r="E44" s="15"/>
      <c r="F44" s="15"/>
      <c r="G44" s="15"/>
      <c r="H44" s="15"/>
    </row>
    <row r="45" spans="1:10" x14ac:dyDescent="0.2">
      <c r="A45" s="194" t="s">
        <v>323</v>
      </c>
      <c r="B45" s="195"/>
      <c r="C45" s="15"/>
      <c r="D45" s="15"/>
      <c r="E45" s="15"/>
      <c r="F45" s="15"/>
      <c r="G45" s="15"/>
      <c r="H45" s="15"/>
    </row>
    <row r="46" spans="1:10" x14ac:dyDescent="0.2">
      <c r="A46" s="193" t="s">
        <v>324</v>
      </c>
      <c r="B46" s="196">
        <f>NPV(B42,E41:J41)</f>
        <v>74.059446505655586</v>
      </c>
      <c r="C46" s="15"/>
      <c r="D46" s="15"/>
      <c r="E46" s="15"/>
      <c r="F46" s="15"/>
      <c r="G46" s="15"/>
      <c r="H46" s="15"/>
    </row>
    <row r="47" spans="1:10" x14ac:dyDescent="0.2">
      <c r="A47" s="193" t="s">
        <v>325</v>
      </c>
      <c r="B47" s="86">
        <f>(NPV(B42,C41:D41)+B41)*-1</f>
        <v>30.781433834629212</v>
      </c>
      <c r="C47" s="15"/>
      <c r="D47" s="15"/>
      <c r="E47" s="15"/>
      <c r="F47" s="15"/>
      <c r="G47" s="15"/>
      <c r="H47" s="15"/>
    </row>
    <row r="48" spans="1:10" x14ac:dyDescent="0.2">
      <c r="A48" s="193" t="s">
        <v>326</v>
      </c>
      <c r="B48" s="40">
        <f>(B46/B47)-1</f>
        <v>1.4059778015388766</v>
      </c>
      <c r="C48" s="15"/>
      <c r="D48" s="15"/>
      <c r="E48" s="15"/>
      <c r="F48" s="15"/>
      <c r="G48" s="15"/>
      <c r="H48" s="15"/>
    </row>
    <row r="49" spans="1:8" x14ac:dyDescent="0.2">
      <c r="A49" s="193" t="s">
        <v>327</v>
      </c>
      <c r="B49" s="25">
        <f>PMT(B40,5,-B46)</f>
        <v>14.811889301131117</v>
      </c>
      <c r="C49" s="15"/>
      <c r="D49" s="15"/>
      <c r="E49" s="15"/>
      <c r="F49" s="15"/>
      <c r="G49" s="15"/>
      <c r="H49" s="15"/>
    </row>
    <row r="50" spans="1:8" x14ac:dyDescent="0.2">
      <c r="A50" s="197" t="s">
        <v>328</v>
      </c>
      <c r="B50" s="25">
        <f>FV(B40,5,-B49)</f>
        <v>74.059446505655586</v>
      </c>
      <c r="C50" s="15"/>
      <c r="D50" s="15"/>
      <c r="E50" s="15"/>
      <c r="F50" s="15"/>
      <c r="G50" s="15"/>
      <c r="H50" s="15"/>
    </row>
    <row r="51" spans="1:8" x14ac:dyDescent="0.2">
      <c r="A51" s="198" t="s">
        <v>329</v>
      </c>
      <c r="B51" s="195"/>
      <c r="C51" s="15"/>
      <c r="D51" s="15"/>
      <c r="E51" s="15"/>
      <c r="F51" s="15"/>
      <c r="G51" s="15"/>
      <c r="H51" s="15"/>
    </row>
    <row r="52" spans="1:8" x14ac:dyDescent="0.2">
      <c r="A52" s="108" t="s">
        <v>330</v>
      </c>
      <c r="B52" s="25">
        <f>PMT(B40,5,-B46)</f>
        <v>14.811889301131117</v>
      </c>
      <c r="C52" s="15"/>
      <c r="D52" s="15"/>
      <c r="E52" s="15"/>
      <c r="F52" s="15"/>
      <c r="G52" s="15"/>
      <c r="H52" s="15"/>
    </row>
    <row r="53" spans="1:8" ht="19.5" x14ac:dyDescent="0.35">
      <c r="A53" s="108" t="s">
        <v>331</v>
      </c>
      <c r="B53" s="25">
        <f>FV(B40,5,-B52)</f>
        <v>74.059446505655586</v>
      </c>
      <c r="C53" s="15"/>
      <c r="D53" s="15"/>
      <c r="E53" s="15"/>
      <c r="F53" s="15"/>
      <c r="G53" s="15"/>
      <c r="H53" s="15"/>
    </row>
    <row r="54" spans="1:8" x14ac:dyDescent="0.2">
      <c r="A54" s="199" t="s">
        <v>329</v>
      </c>
      <c r="B54" s="200"/>
      <c r="C54" s="200"/>
      <c r="D54" s="200"/>
      <c r="E54" s="200"/>
      <c r="F54" s="200"/>
      <c r="G54" s="200"/>
      <c r="H54" s="200"/>
    </row>
    <row r="55" spans="1:8" x14ac:dyDescent="0.2">
      <c r="A55" s="139" t="s">
        <v>332</v>
      </c>
      <c r="B55" s="201" t="s">
        <v>320</v>
      </c>
      <c r="C55" s="148" t="s">
        <v>215</v>
      </c>
      <c r="D55" s="148" t="s">
        <v>216</v>
      </c>
      <c r="E55" s="148" t="s">
        <v>217</v>
      </c>
      <c r="F55" s="202" t="s">
        <v>218</v>
      </c>
      <c r="G55" s="202" t="s">
        <v>219</v>
      </c>
      <c r="H55" s="7"/>
    </row>
    <row r="56" spans="1:8" x14ac:dyDescent="0.2">
      <c r="A56" s="139" t="s">
        <v>22</v>
      </c>
      <c r="B56" s="203">
        <f>B47*-1</f>
        <v>-30.781433834629212</v>
      </c>
      <c r="C56" s="7">
        <v>0</v>
      </c>
      <c r="D56" s="7">
        <v>0</v>
      </c>
      <c r="E56" s="7">
        <v>0</v>
      </c>
      <c r="F56" s="7">
        <v>0</v>
      </c>
      <c r="G56" s="210">
        <f>B53</f>
        <v>74.059446505655586</v>
      </c>
      <c r="H56" s="7"/>
    </row>
    <row r="57" spans="1:8" x14ac:dyDescent="0.2">
      <c r="A57" s="139" t="s">
        <v>333</v>
      </c>
      <c r="B57" s="149">
        <f>IRR(B56:G56)</f>
        <v>0.19195078285955858</v>
      </c>
      <c r="C57" s="7"/>
      <c r="D57" s="7"/>
      <c r="E57" s="7"/>
      <c r="F57" s="7"/>
      <c r="G57" s="7"/>
      <c r="H57" s="7"/>
    </row>
    <row r="58" spans="1:8" x14ac:dyDescent="0.2">
      <c r="A58" s="108"/>
      <c r="B58" s="140"/>
      <c r="C58" s="15"/>
      <c r="D58" s="15"/>
      <c r="E58" s="15"/>
      <c r="F58" s="15"/>
      <c r="G58" s="15"/>
      <c r="H58" s="15"/>
    </row>
    <row r="59" spans="1:8" x14ac:dyDescent="0.2">
      <c r="A59" s="108"/>
      <c r="B59" s="140"/>
      <c r="C59" s="15"/>
      <c r="D59" s="15"/>
      <c r="E59" s="15"/>
      <c r="F59" s="15"/>
      <c r="G59" s="15"/>
      <c r="H59" s="15"/>
    </row>
    <row r="60" spans="1:8" ht="18" x14ac:dyDescent="0.2">
      <c r="A60" s="15"/>
      <c r="B60" s="204" t="s">
        <v>334</v>
      </c>
      <c r="C60" s="204"/>
      <c r="D60" s="204"/>
      <c r="E60" s="204"/>
      <c r="F60" s="204"/>
      <c r="G60" s="204"/>
      <c r="H60" s="15"/>
    </row>
    <row r="61" spans="1:8" ht="38.25" x14ac:dyDescent="0.2">
      <c r="A61" s="15"/>
      <c r="B61" s="145" t="s">
        <v>335</v>
      </c>
      <c r="C61" s="145" t="s">
        <v>336</v>
      </c>
      <c r="D61" s="145" t="s">
        <v>337</v>
      </c>
      <c r="E61" s="205" t="s">
        <v>338</v>
      </c>
      <c r="F61" s="205" t="s">
        <v>339</v>
      </c>
      <c r="G61" s="205" t="s">
        <v>340</v>
      </c>
      <c r="H61" s="76"/>
    </row>
    <row r="62" spans="1:8" x14ac:dyDescent="0.2">
      <c r="A62" s="15"/>
      <c r="B62" s="206" t="s">
        <v>341</v>
      </c>
      <c r="C62" s="44">
        <f>B41*-1</f>
        <v>17.2</v>
      </c>
      <c r="D62" s="44">
        <f>C62*B44</f>
        <v>4.5394098005561361</v>
      </c>
      <c r="E62" s="44">
        <f>+C62+D62</f>
        <v>21.739409800556135</v>
      </c>
      <c r="F62" s="44">
        <f>C41</f>
        <v>-12.600000000000001</v>
      </c>
      <c r="G62" s="44">
        <f>E62-F62</f>
        <v>34.33940980055614</v>
      </c>
      <c r="H62" s="15"/>
    </row>
    <row r="63" spans="1:8" x14ac:dyDescent="0.2">
      <c r="A63" s="15"/>
      <c r="B63" s="206" t="s">
        <v>342</v>
      </c>
      <c r="C63" s="44">
        <f>G62</f>
        <v>34.33940980055614</v>
      </c>
      <c r="D63" s="44">
        <f>C63*B44</f>
        <v>9.0628286856952318</v>
      </c>
      <c r="E63" s="44">
        <f>+C63+D63</f>
        <v>43.40223848625137</v>
      </c>
      <c r="F63" s="44">
        <f>D41</f>
        <v>-2.5779999999999887</v>
      </c>
      <c r="G63" s="44">
        <f>E63-F63</f>
        <v>45.980238486251359</v>
      </c>
      <c r="H63" s="15"/>
    </row>
    <row r="64" spans="1:8" x14ac:dyDescent="0.2">
      <c r="A64" s="15"/>
      <c r="B64" s="206" t="s">
        <v>343</v>
      </c>
      <c r="C64" s="44">
        <f>G63</f>
        <v>45.980238486251359</v>
      </c>
      <c r="D64" s="44">
        <f>C64*B44</f>
        <v>12.135066582348713</v>
      </c>
      <c r="E64" s="44">
        <f>+C64+D64</f>
        <v>58.115305068600073</v>
      </c>
      <c r="F64" s="44">
        <f>E41</f>
        <v>9.7650000000000077</v>
      </c>
      <c r="G64" s="44">
        <f>E64-F64</f>
        <v>48.350305068600065</v>
      </c>
      <c r="H64" s="15"/>
    </row>
    <row r="65" spans="1:8" x14ac:dyDescent="0.2">
      <c r="A65" s="15"/>
      <c r="B65" s="206" t="s">
        <v>344</v>
      </c>
      <c r="C65" s="44">
        <f>G64</f>
        <v>48.350305068600065</v>
      </c>
      <c r="D65" s="44">
        <f>C65*B44</f>
        <v>12.760572598155941</v>
      </c>
      <c r="E65" s="44">
        <f>+C65+D65</f>
        <v>61.110877666756004</v>
      </c>
      <c r="F65" s="44">
        <f>F41</f>
        <v>17.238</v>
      </c>
      <c r="G65" s="44">
        <f>E65-F65</f>
        <v>43.872877666756004</v>
      </c>
      <c r="H65" s="15"/>
    </row>
    <row r="66" spans="1:8" x14ac:dyDescent="0.2">
      <c r="A66" s="15"/>
      <c r="B66" s="206" t="s">
        <v>345</v>
      </c>
      <c r="C66" s="44">
        <f>G65</f>
        <v>43.872877666756004</v>
      </c>
      <c r="D66" s="44">
        <f>C66*B44</f>
        <v>11.578893654597247</v>
      </c>
      <c r="E66" s="44">
        <f>+C66+D66</f>
        <v>55.451771321353249</v>
      </c>
      <c r="F66" s="44">
        <f>G41</f>
        <v>17.744000000000007</v>
      </c>
      <c r="G66" s="44">
        <f>E66-F66</f>
        <v>37.707771321353242</v>
      </c>
      <c r="H66" s="15"/>
    </row>
    <row r="67" spans="1:8" x14ac:dyDescent="0.2">
      <c r="A67" s="15"/>
      <c r="B67" s="212" t="s">
        <v>348</v>
      </c>
      <c r="C67" s="44">
        <f>G66</f>
        <v>37.707771321353242</v>
      </c>
      <c r="D67" s="86">
        <f>C67*B44</f>
        <v>9.9518038775163085</v>
      </c>
      <c r="E67" s="86">
        <f>C67+D67</f>
        <v>47.659575198869547</v>
      </c>
      <c r="F67" s="40">
        <f>H41</f>
        <v>17.947000000000003</v>
      </c>
      <c r="G67" s="44">
        <f>E67-F67</f>
        <v>29.712575198869544</v>
      </c>
      <c r="H67" s="15"/>
    </row>
    <row r="68" spans="1:8" x14ac:dyDescent="0.2">
      <c r="B68" s="211" t="s">
        <v>349</v>
      </c>
      <c r="C68" s="42">
        <f>G67</f>
        <v>29.712575198869544</v>
      </c>
      <c r="D68" s="3">
        <f>C68*B44</f>
        <v>7.8417183172970697</v>
      </c>
      <c r="E68" s="42">
        <f>C68+D68</f>
        <v>37.554293516166616</v>
      </c>
      <c r="F68" s="3">
        <f>I41</f>
        <v>14.950000000000003</v>
      </c>
      <c r="G68" s="42">
        <f>E68-F68</f>
        <v>22.604293516166614</v>
      </c>
    </row>
    <row r="69" spans="1:8" x14ac:dyDescent="0.2">
      <c r="B69" s="213" t="s">
        <v>350</v>
      </c>
      <c r="C69" s="43">
        <f>G68</f>
        <v>22.604293516166614</v>
      </c>
      <c r="D69" s="28">
        <f>C69*B44</f>
        <v>5.9657064838333866</v>
      </c>
      <c r="E69" s="43">
        <f>C69+D69</f>
        <v>28.57</v>
      </c>
      <c r="F69" s="28">
        <f>J41</f>
        <v>28.57</v>
      </c>
      <c r="G69" s="43">
        <f>E69-F69</f>
        <v>0</v>
      </c>
    </row>
    <row r="71" spans="1:8" x14ac:dyDescent="0.2">
      <c r="D71" t="s">
        <v>351</v>
      </c>
    </row>
    <row r="72" spans="1:8" x14ac:dyDescent="0.2">
      <c r="D72" t="s">
        <v>352</v>
      </c>
      <c r="E72" t="s">
        <v>353</v>
      </c>
    </row>
    <row r="73" spans="1:8" x14ac:dyDescent="0.2">
      <c r="D73" s="2">
        <v>0</v>
      </c>
      <c r="E73" s="3">
        <f>NPV(D73,$C$41:$J$41)+$B$41</f>
        <v>73.836000000000027</v>
      </c>
    </row>
    <row r="74" spans="1:8" x14ac:dyDescent="0.2">
      <c r="D74" s="2">
        <v>0.01</v>
      </c>
      <c r="E74" s="3">
        <f t="shared" ref="E74:E108" si="5">NPV(D74,$C$41:$J$41)+$B$41</f>
        <v>67.958484814777478</v>
      </c>
    </row>
    <row r="75" spans="1:8" x14ac:dyDescent="0.2">
      <c r="D75" s="2">
        <v>0.02</v>
      </c>
      <c r="E75" s="3">
        <f t="shared" si="5"/>
        <v>62.502995217091964</v>
      </c>
    </row>
    <row r="76" spans="1:8" x14ac:dyDescent="0.2">
      <c r="D76" s="2">
        <v>0.03</v>
      </c>
      <c r="E76" s="3">
        <f t="shared" si="5"/>
        <v>57.434676216816015</v>
      </c>
    </row>
    <row r="77" spans="1:8" x14ac:dyDescent="0.2">
      <c r="D77" s="2">
        <v>0.04</v>
      </c>
      <c r="E77" s="3">
        <f t="shared" si="5"/>
        <v>52.721913394741918</v>
      </c>
    </row>
    <row r="78" spans="1:8" x14ac:dyDescent="0.2">
      <c r="D78" s="2">
        <v>0.05</v>
      </c>
      <c r="E78" s="3">
        <f t="shared" si="5"/>
        <v>48.335999894516277</v>
      </c>
    </row>
    <row r="79" spans="1:8" x14ac:dyDescent="0.2">
      <c r="D79" s="2">
        <v>0.06</v>
      </c>
      <c r="E79" s="3">
        <f t="shared" si="5"/>
        <v>44.250840727016637</v>
      </c>
    </row>
    <row r="80" spans="1:8" x14ac:dyDescent="0.2">
      <c r="D80" s="2">
        <v>7.0000000000000007E-2</v>
      </c>
      <c r="E80" s="3">
        <f t="shared" si="5"/>
        <v>40.442689875237591</v>
      </c>
    </row>
    <row r="81" spans="4:5" x14ac:dyDescent="0.2">
      <c r="D81" s="2">
        <v>0.08</v>
      </c>
      <c r="E81" s="3">
        <f t="shared" si="5"/>
        <v>36.889916271890911</v>
      </c>
    </row>
    <row r="82" spans="4:5" x14ac:dyDescent="0.2">
      <c r="D82" s="2">
        <v>0.09</v>
      </c>
      <c r="E82" s="3">
        <f t="shared" si="5"/>
        <v>33.572795225611742</v>
      </c>
    </row>
    <row r="83" spans="4:5" x14ac:dyDescent="0.2">
      <c r="D83" s="2">
        <v>0.1</v>
      </c>
      <c r="E83" s="3">
        <f t="shared" si="5"/>
        <v>30.473322306622773</v>
      </c>
    </row>
    <row r="84" spans="4:5" x14ac:dyDescent="0.2">
      <c r="D84" s="2">
        <v>0.11</v>
      </c>
      <c r="E84" s="3">
        <f t="shared" si="5"/>
        <v>27.575047078869357</v>
      </c>
    </row>
    <row r="85" spans="4:5" x14ac:dyDescent="0.2">
      <c r="D85" s="2">
        <v>0.12</v>
      </c>
      <c r="E85" s="3">
        <f t="shared" si="5"/>
        <v>24.862924391411251</v>
      </c>
    </row>
    <row r="86" spans="4:5" x14ac:dyDescent="0.2">
      <c r="D86" s="2">
        <v>0.13</v>
      </c>
      <c r="E86" s="3">
        <f t="shared" si="5"/>
        <v>22.323181224391337</v>
      </c>
    </row>
    <row r="87" spans="4:5" x14ac:dyDescent="0.2">
      <c r="D87" s="2">
        <v>0.14000000000000001</v>
      </c>
      <c r="E87" s="3">
        <f t="shared" si="5"/>
        <v>19.943197330270163</v>
      </c>
    </row>
    <row r="88" spans="4:5" x14ac:dyDescent="0.2">
      <c r="D88" s="2">
        <v>0.15</v>
      </c>
      <c r="E88" s="3">
        <f t="shared" si="5"/>
        <v>17.71139812440234</v>
      </c>
    </row>
    <row r="89" spans="4:5" x14ac:dyDescent="0.2">
      <c r="D89" s="2">
        <v>0.16</v>
      </c>
      <c r="E89" s="3">
        <f t="shared" si="5"/>
        <v>15.617158464842181</v>
      </c>
    </row>
    <row r="90" spans="4:5" x14ac:dyDescent="0.2">
      <c r="D90" s="2">
        <v>0.17</v>
      </c>
      <c r="E90" s="3">
        <f t="shared" si="5"/>
        <v>13.650716123290035</v>
      </c>
    </row>
    <row r="91" spans="4:5" x14ac:dyDescent="0.2">
      <c r="D91" s="2">
        <v>0.18</v>
      </c>
      <c r="E91" s="3">
        <f t="shared" si="5"/>
        <v>11.80309389053977</v>
      </c>
    </row>
    <row r="92" spans="4:5" x14ac:dyDescent="0.2">
      <c r="D92" s="2">
        <v>0.19</v>
      </c>
      <c r="E92" s="3">
        <f t="shared" si="5"/>
        <v>10.066029383443198</v>
      </c>
    </row>
    <row r="93" spans="4:5" x14ac:dyDescent="0.2">
      <c r="D93" s="2">
        <v>0.2</v>
      </c>
      <c r="E93" s="3">
        <f t="shared" si="5"/>
        <v>8.4319117286332315</v>
      </c>
    </row>
    <row r="94" spans="4:5" x14ac:dyDescent="0.2">
      <c r="D94" s="2">
        <v>0.21</v>
      </c>
      <c r="E94" s="3">
        <f t="shared" si="5"/>
        <v>6.8937243930893501</v>
      </c>
    </row>
    <row r="95" spans="4:5" x14ac:dyDescent="0.2">
      <c r="D95" s="2">
        <v>0.22</v>
      </c>
      <c r="E95" s="3">
        <f t="shared" si="5"/>
        <v>5.4449935148395952</v>
      </c>
    </row>
    <row r="96" spans="4:5" x14ac:dyDescent="0.2">
      <c r="D96" s="2">
        <v>0.23</v>
      </c>
      <c r="E96" s="3">
        <f t="shared" si="5"/>
        <v>4.0797411601862983</v>
      </c>
    </row>
    <row r="97" spans="4:5" x14ac:dyDescent="0.2">
      <c r="D97" s="2">
        <v>0.24</v>
      </c>
      <c r="E97" s="3">
        <f t="shared" si="5"/>
        <v>2.7924429981225032</v>
      </c>
    </row>
    <row r="98" spans="4:5" x14ac:dyDescent="0.2">
      <c r="D98" s="2">
        <v>0.25</v>
      </c>
      <c r="E98" s="3">
        <f t="shared" si="5"/>
        <v>1.5779899392000125</v>
      </c>
    </row>
    <row r="99" spans="4:5" x14ac:dyDescent="0.2">
      <c r="D99" s="2">
        <v>0.26</v>
      </c>
      <c r="E99" s="3">
        <f t="shared" si="5"/>
        <v>0.43165333599251809</v>
      </c>
    </row>
    <row r="100" spans="4:5" x14ac:dyDescent="0.2">
      <c r="D100" s="2">
        <v>0.27</v>
      </c>
      <c r="E100" s="3">
        <f t="shared" si="5"/>
        <v>-0.65094661368580731</v>
      </c>
    </row>
    <row r="101" spans="4:5" x14ac:dyDescent="0.2">
      <c r="D101" s="2">
        <v>0.28000000000000003</v>
      </c>
      <c r="E101" s="3">
        <f t="shared" si="5"/>
        <v>-1.6738695807643484</v>
      </c>
    </row>
    <row r="102" spans="4:5" x14ac:dyDescent="0.2">
      <c r="D102" s="2">
        <v>0.28999999999999998</v>
      </c>
      <c r="E102" s="3">
        <f t="shared" si="5"/>
        <v>-2.6408812216770023</v>
      </c>
    </row>
    <row r="103" spans="4:5" x14ac:dyDescent="0.2">
      <c r="D103" s="2">
        <v>0.3</v>
      </c>
      <c r="E103" s="3">
        <f t="shared" si="5"/>
        <v>-3.5554769530372923</v>
      </c>
    </row>
    <row r="104" spans="4:5" x14ac:dyDescent="0.2">
      <c r="D104" s="2">
        <v>0.31</v>
      </c>
      <c r="E104" s="3">
        <f t="shared" si="5"/>
        <v>-4.4209036123926335</v>
      </c>
    </row>
    <row r="105" spans="4:5" x14ac:dyDescent="0.2">
      <c r="D105" s="2">
        <v>0.32</v>
      </c>
      <c r="E105" s="3">
        <f t="shared" si="5"/>
        <v>-5.2401792092970574</v>
      </c>
    </row>
    <row r="106" spans="4:5" x14ac:dyDescent="0.2">
      <c r="D106" s="2">
        <v>0.33</v>
      </c>
      <c r="E106" s="3">
        <f t="shared" si="5"/>
        <v>-6.0161109496968823</v>
      </c>
    </row>
    <row r="107" spans="4:5" x14ac:dyDescent="0.2">
      <c r="D107" s="2">
        <v>0.34</v>
      </c>
      <c r="E107" s="3">
        <f t="shared" si="5"/>
        <v>-6.7513116977406842</v>
      </c>
    </row>
    <row r="108" spans="4:5" x14ac:dyDescent="0.2">
      <c r="D108" s="2">
        <v>0.35</v>
      </c>
      <c r="E108" s="3">
        <f t="shared" si="5"/>
        <v>-7.4482150223247423</v>
      </c>
    </row>
  </sheetData>
  <mergeCells count="12">
    <mergeCell ref="B60:G60"/>
    <mergeCell ref="B38:C38"/>
    <mergeCell ref="D38:I38"/>
    <mergeCell ref="J38:J40"/>
    <mergeCell ref="A1:J1"/>
    <mergeCell ref="A2:J2"/>
    <mergeCell ref="A3:J3"/>
    <mergeCell ref="A37:H37"/>
    <mergeCell ref="A26:E26"/>
    <mergeCell ref="B4:C4"/>
    <mergeCell ref="D4:I4"/>
    <mergeCell ref="J4:J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2:K8"/>
  <sheetViews>
    <sheetView workbookViewId="0"/>
  </sheetViews>
  <sheetFormatPr baseColWidth="10" defaultRowHeight="15" x14ac:dyDescent="0.2"/>
  <cols>
    <col min="9" max="9" width="3.44140625" customWidth="1"/>
    <col min="10" max="10" width="30" customWidth="1"/>
  </cols>
  <sheetData>
    <row r="2" spans="10:11" ht="15.75" x14ac:dyDescent="0.25">
      <c r="J2" s="214" t="s">
        <v>289</v>
      </c>
      <c r="K2" s="214"/>
    </row>
    <row r="3" spans="10:11" ht="15.75" x14ac:dyDescent="0.25">
      <c r="J3" s="215"/>
      <c r="K3" s="215"/>
    </row>
    <row r="4" spans="10:11" ht="15.75" x14ac:dyDescent="0.25">
      <c r="J4" s="215" t="s">
        <v>354</v>
      </c>
      <c r="K4" s="216">
        <v>0.1003</v>
      </c>
    </row>
    <row r="5" spans="10:11" ht="15.75" x14ac:dyDescent="0.25">
      <c r="J5" s="215"/>
      <c r="K5" s="215"/>
    </row>
    <row r="6" spans="10:11" ht="15.75" x14ac:dyDescent="0.25">
      <c r="J6" s="215" t="s">
        <v>355</v>
      </c>
      <c r="K6" s="216">
        <v>0.26390000000000002</v>
      </c>
    </row>
    <row r="7" spans="10:11" ht="15.75" x14ac:dyDescent="0.25">
      <c r="J7" s="215"/>
      <c r="K7" s="215"/>
    </row>
    <row r="8" spans="10:11" ht="15.75" x14ac:dyDescent="0.25">
      <c r="J8" s="215" t="s">
        <v>356</v>
      </c>
      <c r="K8" s="217">
        <v>30.39</v>
      </c>
    </row>
  </sheetData>
  <mergeCells count="1">
    <mergeCell ref="J2:K2"/>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sqref="A1:I1"/>
    </sheetView>
  </sheetViews>
  <sheetFormatPr baseColWidth="10" defaultRowHeight="15" x14ac:dyDescent="0.2"/>
  <cols>
    <col min="1" max="1" width="38.77734375" customWidth="1"/>
  </cols>
  <sheetData>
    <row r="1" spans="1:9" x14ac:dyDescent="0.2">
      <c r="A1" s="153" t="s">
        <v>47</v>
      </c>
      <c r="B1" s="153"/>
      <c r="C1" s="153"/>
      <c r="D1" s="153"/>
      <c r="E1" s="153"/>
      <c r="F1" s="153"/>
      <c r="G1" s="153"/>
      <c r="H1" s="153"/>
      <c r="I1" s="153"/>
    </row>
    <row r="2" spans="1:9" ht="15.75" x14ac:dyDescent="0.25">
      <c r="A2" s="152" t="s">
        <v>48</v>
      </c>
      <c r="B2" s="152"/>
      <c r="C2" s="152"/>
      <c r="D2" s="152"/>
      <c r="E2" s="152"/>
      <c r="F2" s="152"/>
      <c r="G2" s="152"/>
      <c r="H2" s="152"/>
      <c r="I2" s="152"/>
    </row>
    <row r="3" spans="1:9" x14ac:dyDescent="0.2">
      <c r="A3" s="154" t="s">
        <v>13</v>
      </c>
      <c r="B3" s="154"/>
      <c r="C3" s="154"/>
      <c r="D3" s="154"/>
      <c r="E3" s="154"/>
      <c r="F3" s="154"/>
      <c r="G3" s="154"/>
      <c r="H3" s="154"/>
      <c r="I3" s="154"/>
    </row>
    <row r="4" spans="1:9" x14ac:dyDescent="0.2">
      <c r="A4" s="7" t="s">
        <v>2</v>
      </c>
      <c r="B4" s="151" t="s">
        <v>3</v>
      </c>
      <c r="C4" s="151"/>
      <c r="D4" s="151" t="s">
        <v>4</v>
      </c>
      <c r="E4" s="151"/>
      <c r="F4" s="151"/>
      <c r="G4" s="151"/>
      <c r="H4" s="151"/>
      <c r="I4" s="151"/>
    </row>
    <row r="5" spans="1:9" x14ac:dyDescent="0.2">
      <c r="A5" s="9" t="s">
        <v>9</v>
      </c>
      <c r="B5" s="11">
        <v>1</v>
      </c>
      <c r="C5" s="11">
        <v>2</v>
      </c>
      <c r="D5" s="32">
        <v>3</v>
      </c>
      <c r="E5" s="11">
        <v>4</v>
      </c>
      <c r="F5" s="11">
        <v>5</v>
      </c>
      <c r="G5" s="11">
        <v>6</v>
      </c>
      <c r="H5" s="11">
        <v>7</v>
      </c>
      <c r="I5" s="11">
        <v>8</v>
      </c>
    </row>
    <row r="6" spans="1:9" x14ac:dyDescent="0.2">
      <c r="A6" s="6" t="s">
        <v>5</v>
      </c>
      <c r="B6" s="6"/>
      <c r="C6" s="6"/>
      <c r="D6" s="10">
        <v>0.6</v>
      </c>
      <c r="E6" s="10">
        <v>0.8</v>
      </c>
      <c r="F6" s="10">
        <v>1</v>
      </c>
      <c r="G6" s="10">
        <v>1</v>
      </c>
      <c r="H6" s="10">
        <v>1</v>
      </c>
      <c r="I6" s="10">
        <v>1</v>
      </c>
    </row>
    <row r="7" spans="1:9" x14ac:dyDescent="0.2">
      <c r="A7" s="8" t="s">
        <v>44</v>
      </c>
      <c r="D7">
        <f>50*D6</f>
        <v>30</v>
      </c>
      <c r="E7">
        <f t="shared" ref="E7:I7" si="0">50*E6</f>
        <v>40</v>
      </c>
      <c r="F7">
        <f t="shared" si="0"/>
        <v>50</v>
      </c>
      <c r="G7">
        <f t="shared" si="0"/>
        <v>50</v>
      </c>
      <c r="H7">
        <f t="shared" si="0"/>
        <v>50</v>
      </c>
      <c r="I7">
        <f t="shared" si="0"/>
        <v>50</v>
      </c>
    </row>
    <row r="8" spans="1:9" x14ac:dyDescent="0.2">
      <c r="A8" s="8" t="s">
        <v>49</v>
      </c>
      <c r="D8">
        <v>100</v>
      </c>
      <c r="E8">
        <v>100</v>
      </c>
      <c r="F8">
        <v>100</v>
      </c>
      <c r="G8">
        <v>100</v>
      </c>
      <c r="H8">
        <v>100</v>
      </c>
      <c r="I8">
        <v>100</v>
      </c>
    </row>
    <row r="9" spans="1:9" x14ac:dyDescent="0.2">
      <c r="A9" s="9" t="s">
        <v>50</v>
      </c>
      <c r="B9" s="7"/>
      <c r="C9" s="7"/>
      <c r="D9" s="30">
        <f>(D7*D8)/1000</f>
        <v>3</v>
      </c>
      <c r="E9" s="30">
        <f t="shared" ref="E9:I9" si="1">(E7*E8)/1000</f>
        <v>4</v>
      </c>
      <c r="F9" s="30">
        <f t="shared" si="1"/>
        <v>5</v>
      </c>
      <c r="G9" s="30">
        <f t="shared" si="1"/>
        <v>5</v>
      </c>
      <c r="H9" s="30">
        <f t="shared" si="1"/>
        <v>5</v>
      </c>
      <c r="I9" s="30">
        <f t="shared" si="1"/>
        <v>5</v>
      </c>
    </row>
    <row r="11" spans="1:9" x14ac:dyDescent="0.2">
      <c r="A11" s="153" t="s">
        <v>51</v>
      </c>
      <c r="B11" s="153"/>
      <c r="C11" s="153"/>
      <c r="D11" s="153"/>
      <c r="E11" s="153"/>
      <c r="F11" s="153"/>
      <c r="G11" s="153"/>
      <c r="H11" s="153"/>
      <c r="I11" s="153"/>
    </row>
    <row r="12" spans="1:9" ht="15.75" x14ac:dyDescent="0.25">
      <c r="A12" s="152" t="s">
        <v>52</v>
      </c>
      <c r="B12" s="152"/>
      <c r="C12" s="152"/>
      <c r="D12" s="152"/>
      <c r="E12" s="152"/>
      <c r="F12" s="152"/>
      <c r="G12" s="152"/>
      <c r="H12" s="152"/>
      <c r="I12" s="152"/>
    </row>
    <row r="13" spans="1:9" x14ac:dyDescent="0.2">
      <c r="A13" s="153" t="s">
        <v>13</v>
      </c>
      <c r="B13" s="153"/>
      <c r="C13" s="153"/>
      <c r="D13" s="153"/>
      <c r="E13" s="153"/>
      <c r="F13" s="153"/>
      <c r="G13" s="153"/>
      <c r="H13" s="153"/>
      <c r="I13" s="153"/>
    </row>
    <row r="14" spans="1:9" x14ac:dyDescent="0.2">
      <c r="A14" s="7" t="s">
        <v>2</v>
      </c>
      <c r="B14" s="151" t="s">
        <v>3</v>
      </c>
      <c r="C14" s="151"/>
      <c r="D14" s="151" t="s">
        <v>4</v>
      </c>
      <c r="E14" s="151"/>
      <c r="F14" s="151"/>
      <c r="G14" s="151"/>
      <c r="H14" s="151"/>
      <c r="I14" s="151"/>
    </row>
    <row r="15" spans="1:9" x14ac:dyDescent="0.2">
      <c r="A15" s="9" t="s">
        <v>9</v>
      </c>
      <c r="B15" s="11">
        <v>1</v>
      </c>
      <c r="C15" s="11">
        <v>2</v>
      </c>
      <c r="D15" s="32">
        <v>3</v>
      </c>
      <c r="E15" s="11">
        <v>4</v>
      </c>
      <c r="F15" s="11">
        <v>5</v>
      </c>
      <c r="G15" s="11">
        <v>6</v>
      </c>
      <c r="H15" s="11">
        <v>7</v>
      </c>
      <c r="I15" s="11">
        <v>8</v>
      </c>
    </row>
    <row r="16" spans="1:9" x14ac:dyDescent="0.2">
      <c r="A16" s="6" t="s">
        <v>5</v>
      </c>
      <c r="B16" s="6"/>
      <c r="C16" s="6"/>
      <c r="D16" s="10">
        <v>0.6</v>
      </c>
      <c r="E16" s="10">
        <v>0.8</v>
      </c>
      <c r="F16" s="10">
        <v>1</v>
      </c>
      <c r="G16" s="10">
        <v>1</v>
      </c>
      <c r="H16" s="10">
        <v>1</v>
      </c>
      <c r="I16" s="10">
        <v>1</v>
      </c>
    </row>
    <row r="17" spans="1:9" x14ac:dyDescent="0.2">
      <c r="A17" s="8" t="s">
        <v>44</v>
      </c>
      <c r="D17">
        <f>50*D16</f>
        <v>30</v>
      </c>
      <c r="E17">
        <f t="shared" ref="E17" si="2">50*E16</f>
        <v>40</v>
      </c>
      <c r="F17">
        <f t="shared" ref="F17" si="3">50*F16</f>
        <v>50</v>
      </c>
      <c r="G17">
        <f t="shared" ref="G17" si="4">50*G16</f>
        <v>50</v>
      </c>
      <c r="H17">
        <f t="shared" ref="H17" si="5">50*H16</f>
        <v>50</v>
      </c>
      <c r="I17">
        <f t="shared" ref="I17" si="6">50*I16</f>
        <v>50</v>
      </c>
    </row>
    <row r="18" spans="1:9" ht="30" x14ac:dyDescent="0.2">
      <c r="A18" s="27" t="s">
        <v>53</v>
      </c>
      <c r="D18">
        <v>20</v>
      </c>
      <c r="E18">
        <v>20</v>
      </c>
      <c r="F18">
        <v>20</v>
      </c>
      <c r="G18">
        <v>20</v>
      </c>
      <c r="H18">
        <v>20</v>
      </c>
      <c r="I18">
        <v>20</v>
      </c>
    </row>
    <row r="19" spans="1:9" x14ac:dyDescent="0.2">
      <c r="A19" s="9" t="s">
        <v>50</v>
      </c>
      <c r="B19" s="7"/>
      <c r="C19" s="7"/>
      <c r="D19" s="30">
        <f>(D17*D18)/1000</f>
        <v>0.6</v>
      </c>
      <c r="E19" s="30">
        <f t="shared" ref="E19" si="7">(E17*E18)/1000</f>
        <v>0.8</v>
      </c>
      <c r="F19" s="30">
        <f t="shared" ref="F19" si="8">(F17*F18)/1000</f>
        <v>1</v>
      </c>
      <c r="G19" s="30">
        <f t="shared" ref="G19" si="9">(G17*G18)/1000</f>
        <v>1</v>
      </c>
      <c r="H19" s="30">
        <f t="shared" ref="H19" si="10">(H17*H18)/1000</f>
        <v>1</v>
      </c>
      <c r="I19" s="30">
        <f t="shared" ref="I19" si="11">(I17*I18)/1000</f>
        <v>1</v>
      </c>
    </row>
  </sheetData>
  <mergeCells count="10">
    <mergeCell ref="B4:C4"/>
    <mergeCell ref="D4:I4"/>
    <mergeCell ref="B14:C14"/>
    <mergeCell ref="D14:I14"/>
    <mergeCell ref="A1:I1"/>
    <mergeCell ref="A2:I2"/>
    <mergeCell ref="A3:I3"/>
    <mergeCell ref="A11:I11"/>
    <mergeCell ref="A12:I12"/>
    <mergeCell ref="A13:I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topLeftCell="A31" workbookViewId="0">
      <selection sqref="A1:I1"/>
    </sheetView>
  </sheetViews>
  <sheetFormatPr baseColWidth="10" defaultRowHeight="15" x14ac:dyDescent="0.2"/>
  <cols>
    <col min="1" max="1" width="33.44140625" customWidth="1"/>
    <col min="2" max="2" width="8.77734375" customWidth="1"/>
    <col min="3" max="3" width="11.33203125" customWidth="1"/>
  </cols>
  <sheetData>
    <row r="1" spans="1:9" x14ac:dyDescent="0.2">
      <c r="A1" s="153" t="s">
        <v>54</v>
      </c>
      <c r="B1" s="153"/>
      <c r="C1" s="153"/>
      <c r="D1" s="153"/>
      <c r="E1" s="153"/>
      <c r="F1" s="153"/>
      <c r="G1" s="153"/>
      <c r="H1" s="153"/>
      <c r="I1" s="153"/>
    </row>
    <row r="2" spans="1:9" ht="15.75" x14ac:dyDescent="0.25">
      <c r="A2" s="161" t="s">
        <v>55</v>
      </c>
      <c r="B2" s="161"/>
      <c r="C2" s="161"/>
      <c r="D2" s="161"/>
      <c r="E2" s="161"/>
      <c r="F2" s="161"/>
      <c r="G2" s="161"/>
      <c r="H2" s="161"/>
      <c r="I2" s="161"/>
    </row>
    <row r="3" spans="1:9" x14ac:dyDescent="0.2">
      <c r="A3" s="154" t="s">
        <v>13</v>
      </c>
      <c r="B3" s="154"/>
      <c r="C3" s="154"/>
      <c r="D3" s="154"/>
      <c r="E3" s="154"/>
      <c r="F3" s="154"/>
      <c r="G3" s="154"/>
      <c r="H3" s="154"/>
      <c r="I3" s="154"/>
    </row>
    <row r="4" spans="1:9" x14ac:dyDescent="0.2">
      <c r="A4" s="6" t="s">
        <v>2</v>
      </c>
      <c r="B4" s="154" t="s">
        <v>3</v>
      </c>
      <c r="C4" s="154"/>
      <c r="D4" s="154" t="s">
        <v>4</v>
      </c>
      <c r="E4" s="154"/>
      <c r="F4" s="154"/>
      <c r="G4" s="154"/>
      <c r="H4" s="154"/>
      <c r="I4" s="154"/>
    </row>
    <row r="5" spans="1:9" x14ac:dyDescent="0.2">
      <c r="A5" s="9" t="s">
        <v>9</v>
      </c>
      <c r="B5" s="11">
        <v>1</v>
      </c>
      <c r="C5" s="11">
        <v>2</v>
      </c>
      <c r="D5" s="32">
        <v>3</v>
      </c>
      <c r="E5" s="11">
        <v>4</v>
      </c>
      <c r="F5" s="11">
        <v>5</v>
      </c>
      <c r="G5" s="11">
        <v>6</v>
      </c>
      <c r="H5" s="11">
        <v>7</v>
      </c>
      <c r="I5" s="11">
        <v>8</v>
      </c>
    </row>
    <row r="6" spans="1:9" x14ac:dyDescent="0.2">
      <c r="A6" s="6" t="s">
        <v>5</v>
      </c>
      <c r="B6" s="6"/>
      <c r="C6" s="6"/>
      <c r="D6" s="10">
        <v>0.6</v>
      </c>
      <c r="E6" s="10">
        <v>0.8</v>
      </c>
      <c r="F6" s="10">
        <v>1</v>
      </c>
      <c r="G6" s="10">
        <v>1</v>
      </c>
      <c r="H6" s="10">
        <v>1</v>
      </c>
      <c r="I6" s="10">
        <v>1</v>
      </c>
    </row>
    <row r="7" spans="1:9" x14ac:dyDescent="0.2">
      <c r="A7" s="8" t="s">
        <v>56</v>
      </c>
      <c r="D7" s="3">
        <f>Hoja1!D67</f>
        <v>2.4</v>
      </c>
      <c r="E7" s="3">
        <f>Hoja1!E67</f>
        <v>3.2</v>
      </c>
      <c r="F7" s="3">
        <f>Hoja1!F67</f>
        <v>4</v>
      </c>
      <c r="G7" s="3">
        <f>Hoja1!G67</f>
        <v>4</v>
      </c>
      <c r="H7" s="3">
        <f>Hoja1!H67</f>
        <v>4</v>
      </c>
      <c r="I7" s="3">
        <f>Hoja1!I67</f>
        <v>4</v>
      </c>
    </row>
    <row r="8" spans="1:9" x14ac:dyDescent="0.2">
      <c r="A8" s="8" t="s">
        <v>57</v>
      </c>
      <c r="D8" s="3">
        <f>Hoja2!D9</f>
        <v>3</v>
      </c>
      <c r="E8" s="3">
        <f>Hoja2!E9</f>
        <v>4</v>
      </c>
      <c r="F8" s="3">
        <f>Hoja2!F9</f>
        <v>5</v>
      </c>
      <c r="G8" s="3">
        <f>Hoja2!G9</f>
        <v>5</v>
      </c>
      <c r="H8" s="3">
        <f>Hoja2!H9</f>
        <v>5</v>
      </c>
      <c r="I8" s="3">
        <f>Hoja2!I9</f>
        <v>5</v>
      </c>
    </row>
    <row r="9" spans="1:9" x14ac:dyDescent="0.2">
      <c r="A9" s="8" t="s">
        <v>58</v>
      </c>
      <c r="D9" s="3">
        <f>Hoja2!D19</f>
        <v>0.6</v>
      </c>
      <c r="E9" s="3">
        <f>Hoja2!E19</f>
        <v>0.8</v>
      </c>
      <c r="F9" s="3">
        <f>Hoja2!F19</f>
        <v>1</v>
      </c>
      <c r="G9" s="3">
        <f>Hoja2!G19</f>
        <v>1</v>
      </c>
      <c r="H9" s="3">
        <f>Hoja2!H19</f>
        <v>1</v>
      </c>
      <c r="I9" s="3">
        <f>Hoja2!I19</f>
        <v>1</v>
      </c>
    </row>
    <row r="10" spans="1:9" x14ac:dyDescent="0.2">
      <c r="A10" s="8" t="s">
        <v>59</v>
      </c>
      <c r="D10" s="3">
        <f>Hoja1!F24</f>
        <v>2.2000000000000002</v>
      </c>
      <c r="E10" s="3">
        <f>Hoja1!G24</f>
        <v>2.2000000000000002</v>
      </c>
      <c r="F10" s="3">
        <f>Hoja1!H24</f>
        <v>2.2000000000000002</v>
      </c>
      <c r="G10" s="3">
        <f>Hoja1!I24</f>
        <v>2.2000000000000002</v>
      </c>
      <c r="H10" s="3">
        <f>Hoja1!J24</f>
        <v>2.2000000000000002</v>
      </c>
      <c r="I10" s="3">
        <f>Hoja1!K24</f>
        <v>2.2000000000000002</v>
      </c>
    </row>
    <row r="11" spans="1:9" x14ac:dyDescent="0.2">
      <c r="A11" s="9" t="s">
        <v>60</v>
      </c>
      <c r="B11" s="7"/>
      <c r="C11" s="7"/>
      <c r="D11" s="30">
        <f>SUM(D7:D10)</f>
        <v>8.1999999999999993</v>
      </c>
      <c r="E11" s="30">
        <f t="shared" ref="E11:I11" si="0">SUM(E7:E10)</f>
        <v>10.199999999999999</v>
      </c>
      <c r="F11" s="30">
        <f t="shared" si="0"/>
        <v>12.2</v>
      </c>
      <c r="G11" s="30">
        <f t="shared" si="0"/>
        <v>12.2</v>
      </c>
      <c r="H11" s="30">
        <f t="shared" si="0"/>
        <v>12.2</v>
      </c>
      <c r="I11" s="30">
        <f t="shared" si="0"/>
        <v>12.2</v>
      </c>
    </row>
    <row r="12" spans="1:9" x14ac:dyDescent="0.2">
      <c r="A12" s="8" t="s">
        <v>61</v>
      </c>
      <c r="D12" s="3">
        <v>14</v>
      </c>
      <c r="E12" s="3">
        <v>14</v>
      </c>
      <c r="F12" s="3">
        <v>14</v>
      </c>
      <c r="G12" s="3">
        <v>14</v>
      </c>
      <c r="H12" s="3">
        <v>14</v>
      </c>
      <c r="I12" s="3">
        <v>14</v>
      </c>
    </row>
    <row r="13" spans="1:9" x14ac:dyDescent="0.2">
      <c r="A13" s="8" t="s">
        <v>62</v>
      </c>
      <c r="D13" s="3">
        <v>8</v>
      </c>
      <c r="E13" s="3">
        <v>8</v>
      </c>
      <c r="F13" s="3">
        <v>8</v>
      </c>
      <c r="G13" s="3">
        <v>8</v>
      </c>
      <c r="H13" s="3">
        <v>8</v>
      </c>
      <c r="I13" s="3">
        <v>8</v>
      </c>
    </row>
    <row r="14" spans="1:9" x14ac:dyDescent="0.2">
      <c r="A14" s="8" t="s">
        <v>63</v>
      </c>
      <c r="D14" s="3">
        <v>4</v>
      </c>
      <c r="E14" s="3">
        <v>4</v>
      </c>
      <c r="F14" s="3">
        <v>4</v>
      </c>
      <c r="G14" s="3">
        <v>4</v>
      </c>
      <c r="H14" s="3">
        <v>4</v>
      </c>
      <c r="I14" s="3">
        <v>4</v>
      </c>
    </row>
    <row r="15" spans="1:9" x14ac:dyDescent="0.2">
      <c r="A15" s="8" t="s">
        <v>26</v>
      </c>
      <c r="D15" s="3">
        <v>0.3</v>
      </c>
      <c r="E15" s="3">
        <v>0.3</v>
      </c>
      <c r="F15" s="3">
        <v>0.3</v>
      </c>
      <c r="G15" s="3">
        <v>0.3</v>
      </c>
      <c r="H15" s="3">
        <v>0.3</v>
      </c>
      <c r="I15" s="3">
        <v>0.3</v>
      </c>
    </row>
    <row r="16" spans="1:9" x14ac:dyDescent="0.2">
      <c r="A16" s="9" t="s">
        <v>64</v>
      </c>
      <c r="B16" s="7"/>
      <c r="C16" s="7"/>
      <c r="D16" s="30">
        <f>SUM(D12:D15)</f>
        <v>26.3</v>
      </c>
      <c r="E16" s="30">
        <f t="shared" ref="E16:I16" si="1">SUM(E12:E15)</f>
        <v>26.3</v>
      </c>
      <c r="F16" s="30">
        <f t="shared" si="1"/>
        <v>26.3</v>
      </c>
      <c r="G16" s="30">
        <f t="shared" si="1"/>
        <v>26.3</v>
      </c>
      <c r="H16" s="30">
        <f t="shared" si="1"/>
        <v>26.3</v>
      </c>
      <c r="I16" s="30">
        <f t="shared" si="1"/>
        <v>26.3</v>
      </c>
    </row>
    <row r="17" spans="1:11" x14ac:dyDescent="0.2">
      <c r="A17" s="8" t="s">
        <v>65</v>
      </c>
      <c r="D17" s="3">
        <f>D11+D16</f>
        <v>34.5</v>
      </c>
      <c r="E17" s="3">
        <f t="shared" ref="E17:I17" si="2">E11+E16</f>
        <v>36.5</v>
      </c>
      <c r="F17" s="3">
        <f t="shared" si="2"/>
        <v>38.5</v>
      </c>
      <c r="G17" s="3">
        <f t="shared" si="2"/>
        <v>38.5</v>
      </c>
      <c r="H17" s="3">
        <f t="shared" si="2"/>
        <v>38.5</v>
      </c>
      <c r="I17" s="3">
        <f t="shared" si="2"/>
        <v>38.5</v>
      </c>
    </row>
    <row r="18" spans="1:11" x14ac:dyDescent="0.2">
      <c r="A18" s="8" t="s">
        <v>66</v>
      </c>
      <c r="D18">
        <f>Hoja1!D41</f>
        <v>1.44</v>
      </c>
      <c r="E18">
        <f>Hoja1!E41</f>
        <v>1.1499999999999999</v>
      </c>
      <c r="F18">
        <f>Hoja1!F41</f>
        <v>0.86</v>
      </c>
      <c r="G18">
        <f>Hoja1!G41</f>
        <v>0.57999999999999996</v>
      </c>
      <c r="H18">
        <f>Hoja1!H41</f>
        <v>0.28999999999999998</v>
      </c>
    </row>
    <row r="19" spans="1:11" ht="30" x14ac:dyDescent="0.2">
      <c r="A19" s="29" t="s">
        <v>67</v>
      </c>
      <c r="B19" s="7"/>
      <c r="C19" s="7"/>
      <c r="D19" s="30">
        <f>D17+D18</f>
        <v>35.94</v>
      </c>
      <c r="E19" s="30">
        <f t="shared" ref="E19:I19" si="3">E17+E18</f>
        <v>37.65</v>
      </c>
      <c r="F19" s="30">
        <f t="shared" si="3"/>
        <v>39.36</v>
      </c>
      <c r="G19" s="30">
        <f t="shared" si="3"/>
        <v>39.08</v>
      </c>
      <c r="H19" s="30">
        <f t="shared" si="3"/>
        <v>38.79</v>
      </c>
      <c r="I19" s="30">
        <f t="shared" si="3"/>
        <v>38.5</v>
      </c>
      <c r="J19" s="3">
        <f>F16+F10+F18</f>
        <v>29.36</v>
      </c>
      <c r="K19" t="s">
        <v>281</v>
      </c>
    </row>
    <row r="20" spans="1:11" ht="63" x14ac:dyDescent="0.25">
      <c r="A20" s="46" t="s">
        <v>158</v>
      </c>
      <c r="B20" s="47"/>
      <c r="C20" s="47"/>
      <c r="D20" s="48">
        <f>D19-D18-D15-D10</f>
        <v>32</v>
      </c>
      <c r="E20" s="48">
        <f t="shared" ref="E20:I20" si="4">E19-E18-E15-E10</f>
        <v>34</v>
      </c>
      <c r="F20" s="48">
        <f t="shared" si="4"/>
        <v>36</v>
      </c>
      <c r="G20" s="48">
        <f t="shared" si="4"/>
        <v>36</v>
      </c>
      <c r="H20" s="48">
        <f t="shared" si="4"/>
        <v>36</v>
      </c>
      <c r="I20" s="48">
        <f t="shared" si="4"/>
        <v>36</v>
      </c>
      <c r="J20" s="3">
        <f>F7+F8+F9</f>
        <v>10</v>
      </c>
      <c r="K20" t="s">
        <v>280</v>
      </c>
    </row>
    <row r="22" spans="1:11" x14ac:dyDescent="0.2">
      <c r="A22" s="153" t="s">
        <v>68</v>
      </c>
      <c r="B22" s="153"/>
      <c r="C22" s="153"/>
      <c r="D22" s="153"/>
      <c r="E22" s="153"/>
      <c r="F22" s="153"/>
      <c r="G22" s="153"/>
      <c r="H22" s="153"/>
      <c r="I22" s="153"/>
    </row>
    <row r="23" spans="1:11" ht="15.75" x14ac:dyDescent="0.25">
      <c r="A23" s="152" t="s">
        <v>69</v>
      </c>
      <c r="B23" s="152"/>
      <c r="C23" s="152"/>
      <c r="D23" s="152"/>
      <c r="E23" s="152"/>
      <c r="F23" s="152"/>
      <c r="G23" s="152"/>
      <c r="H23" s="152"/>
      <c r="I23" s="152"/>
    </row>
    <row r="24" spans="1:11" x14ac:dyDescent="0.2">
      <c r="A24" s="154" t="s">
        <v>13</v>
      </c>
      <c r="B24" s="154"/>
      <c r="C24" s="154"/>
      <c r="D24" s="154"/>
      <c r="E24" s="154"/>
      <c r="F24" s="154"/>
      <c r="G24" s="154"/>
      <c r="H24" s="154"/>
      <c r="I24" s="154"/>
    </row>
    <row r="25" spans="1:11" s="21" customFormat="1" ht="45" x14ac:dyDescent="0.2">
      <c r="A25" s="36"/>
      <c r="B25" s="36" t="s">
        <v>70</v>
      </c>
      <c r="C25" s="36" t="s">
        <v>71</v>
      </c>
      <c r="D25" s="160" t="s">
        <v>72</v>
      </c>
      <c r="E25" s="160"/>
      <c r="F25" s="160"/>
      <c r="G25" s="160"/>
      <c r="H25" s="160"/>
      <c r="I25" s="160"/>
      <c r="J25" s="35"/>
      <c r="K25" s="35"/>
    </row>
    <row r="26" spans="1:11" x14ac:dyDescent="0.2">
      <c r="A26" s="6"/>
      <c r="B26" s="6"/>
      <c r="C26" s="6"/>
      <c r="D26" s="6">
        <v>3</v>
      </c>
      <c r="E26" s="6">
        <v>4</v>
      </c>
      <c r="F26" s="6">
        <v>5</v>
      </c>
      <c r="G26" s="6">
        <v>6</v>
      </c>
      <c r="H26" s="6">
        <v>7</v>
      </c>
      <c r="I26" s="6">
        <v>8</v>
      </c>
    </row>
    <row r="27" spans="1:11" x14ac:dyDescent="0.2">
      <c r="A27" t="s">
        <v>56</v>
      </c>
      <c r="B27">
        <v>15</v>
      </c>
      <c r="C27">
        <v>24</v>
      </c>
    </row>
    <row r="28" spans="1:11" x14ac:dyDescent="0.2">
      <c r="A28" t="s">
        <v>57</v>
      </c>
      <c r="B28">
        <v>15</v>
      </c>
      <c r="C28">
        <v>24</v>
      </c>
      <c r="D28">
        <f>ROUND((D8/$C28),2)</f>
        <v>0.13</v>
      </c>
      <c r="E28">
        <f t="shared" ref="E28:I28" si="5">ROUND((E8/$C28),2)</f>
        <v>0.17</v>
      </c>
      <c r="F28">
        <f t="shared" si="5"/>
        <v>0.21</v>
      </c>
      <c r="G28">
        <f t="shared" si="5"/>
        <v>0.21</v>
      </c>
      <c r="H28">
        <f t="shared" si="5"/>
        <v>0.21</v>
      </c>
      <c r="I28">
        <f t="shared" si="5"/>
        <v>0.21</v>
      </c>
    </row>
    <row r="29" spans="1:11" x14ac:dyDescent="0.2">
      <c r="A29" t="s">
        <v>58</v>
      </c>
      <c r="B29">
        <v>15</v>
      </c>
      <c r="C29">
        <v>24</v>
      </c>
      <c r="D29">
        <f>ROUND((D9/$C29),2)</f>
        <v>0.03</v>
      </c>
      <c r="E29">
        <f t="shared" ref="E29:I29" si="6">ROUND((E9/$C29),2)</f>
        <v>0.03</v>
      </c>
      <c r="F29">
        <f t="shared" si="6"/>
        <v>0.04</v>
      </c>
      <c r="G29">
        <f t="shared" si="6"/>
        <v>0.04</v>
      </c>
      <c r="H29">
        <f t="shared" si="6"/>
        <v>0.04</v>
      </c>
      <c r="I29">
        <f t="shared" si="6"/>
        <v>0.04</v>
      </c>
    </row>
    <row r="30" spans="1:11" x14ac:dyDescent="0.2">
      <c r="A30" t="s">
        <v>61</v>
      </c>
      <c r="B30">
        <v>15</v>
      </c>
      <c r="C30">
        <v>24</v>
      </c>
      <c r="D30">
        <f>ROUND((D12/$C30),2)</f>
        <v>0.57999999999999996</v>
      </c>
      <c r="E30">
        <f t="shared" ref="E30:I30" si="7">ROUND((E12/$C30),2)</f>
        <v>0.57999999999999996</v>
      </c>
      <c r="F30">
        <f t="shared" si="7"/>
        <v>0.57999999999999996</v>
      </c>
      <c r="G30">
        <f t="shared" si="7"/>
        <v>0.57999999999999996</v>
      </c>
      <c r="H30">
        <f t="shared" si="7"/>
        <v>0.57999999999999996</v>
      </c>
      <c r="I30">
        <f t="shared" si="7"/>
        <v>0.57999999999999996</v>
      </c>
    </row>
    <row r="31" spans="1:11" x14ac:dyDescent="0.2">
      <c r="A31" t="s">
        <v>62</v>
      </c>
      <c r="B31">
        <v>15</v>
      </c>
      <c r="C31">
        <v>24</v>
      </c>
      <c r="D31" s="3">
        <f>ROUND((D13/$C31),2)</f>
        <v>0.33</v>
      </c>
      <c r="E31" s="3">
        <f t="shared" ref="E31:I31" si="8">ROUND((E13/$C31),2)</f>
        <v>0.33</v>
      </c>
      <c r="F31" s="3">
        <f t="shared" si="8"/>
        <v>0.33</v>
      </c>
      <c r="G31" s="3">
        <f t="shared" si="8"/>
        <v>0.33</v>
      </c>
      <c r="H31" s="3">
        <f t="shared" si="8"/>
        <v>0.33</v>
      </c>
      <c r="I31" s="3">
        <f t="shared" si="8"/>
        <v>0.33</v>
      </c>
    </row>
    <row r="32" spans="1:11" x14ac:dyDescent="0.2">
      <c r="A32" t="s">
        <v>63</v>
      </c>
      <c r="B32">
        <v>15</v>
      </c>
      <c r="C32">
        <v>24</v>
      </c>
      <c r="D32">
        <f>ROUND((D14/$C32),2)</f>
        <v>0.17</v>
      </c>
      <c r="E32">
        <f t="shared" ref="E32:I32" si="9">ROUND((E14/$C32),2)</f>
        <v>0.17</v>
      </c>
      <c r="F32">
        <f t="shared" si="9"/>
        <v>0.17</v>
      </c>
      <c r="G32">
        <f t="shared" si="9"/>
        <v>0.17</v>
      </c>
      <c r="H32">
        <f t="shared" si="9"/>
        <v>0.17</v>
      </c>
      <c r="I32">
        <f t="shared" si="9"/>
        <v>0.17</v>
      </c>
    </row>
    <row r="33" spans="1:9" ht="30" x14ac:dyDescent="0.2">
      <c r="A33" s="34" t="s">
        <v>73</v>
      </c>
      <c r="B33" s="7"/>
      <c r="C33" s="7"/>
      <c r="D33" s="7">
        <f>SUM(D28:D32)</f>
        <v>1.24</v>
      </c>
      <c r="E33" s="7">
        <f t="shared" ref="E33:I33" si="10">SUM(E28:E32)</f>
        <v>1.28</v>
      </c>
      <c r="F33" s="7">
        <f t="shared" si="10"/>
        <v>1.3299999999999998</v>
      </c>
      <c r="G33" s="7">
        <f t="shared" si="10"/>
        <v>1.3299999999999998</v>
      </c>
      <c r="H33" s="7">
        <f t="shared" si="10"/>
        <v>1.3299999999999998</v>
      </c>
      <c r="I33" s="7">
        <f t="shared" si="10"/>
        <v>1.3299999999999998</v>
      </c>
    </row>
    <row r="35" spans="1:9" x14ac:dyDescent="0.2">
      <c r="A35" s="153" t="s">
        <v>74</v>
      </c>
      <c r="B35" s="153"/>
      <c r="C35" s="153"/>
      <c r="D35" s="153"/>
      <c r="E35" s="153"/>
      <c r="F35" s="153"/>
      <c r="G35" s="153"/>
      <c r="H35" s="153"/>
      <c r="I35" s="153"/>
    </row>
    <row r="36" spans="1:9" ht="15.75" x14ac:dyDescent="0.25">
      <c r="A36" s="152" t="s">
        <v>75</v>
      </c>
      <c r="B36" s="152"/>
      <c r="C36" s="152"/>
      <c r="D36" s="152"/>
      <c r="E36" s="152"/>
      <c r="F36" s="152"/>
      <c r="G36" s="152"/>
      <c r="H36" s="152"/>
      <c r="I36" s="152"/>
    </row>
    <row r="37" spans="1:9" x14ac:dyDescent="0.2">
      <c r="A37" s="154" t="s">
        <v>13</v>
      </c>
      <c r="B37" s="154"/>
      <c r="C37" s="154"/>
      <c r="D37" s="154"/>
      <c r="E37" s="154"/>
      <c r="F37" s="154"/>
      <c r="G37" s="154"/>
      <c r="H37" s="154"/>
      <c r="I37" s="154"/>
    </row>
    <row r="38" spans="1:9" ht="45" x14ac:dyDescent="0.2">
      <c r="A38" s="36"/>
      <c r="B38" s="36" t="s">
        <v>70</v>
      </c>
      <c r="C38" s="36" t="s">
        <v>71</v>
      </c>
      <c r="D38" s="160" t="s">
        <v>72</v>
      </c>
      <c r="E38" s="160"/>
      <c r="F38" s="160"/>
      <c r="G38" s="160"/>
      <c r="H38" s="160"/>
      <c r="I38" s="160"/>
    </row>
    <row r="39" spans="1:9" x14ac:dyDescent="0.2">
      <c r="A39" s="6"/>
      <c r="B39" s="6"/>
      <c r="C39" s="6"/>
      <c r="D39" s="6">
        <v>3</v>
      </c>
      <c r="E39" s="6">
        <v>4</v>
      </c>
      <c r="F39" s="6">
        <v>5</v>
      </c>
      <c r="G39" s="6">
        <v>6</v>
      </c>
      <c r="H39" s="6">
        <v>7</v>
      </c>
      <c r="I39" s="6">
        <v>8</v>
      </c>
    </row>
    <row r="40" spans="1:9" x14ac:dyDescent="0.2">
      <c r="A40" t="s">
        <v>76</v>
      </c>
    </row>
    <row r="41" spans="1:9" x14ac:dyDescent="0.2">
      <c r="A41" t="s">
        <v>77</v>
      </c>
      <c r="D41">
        <f>D33</f>
        <v>1.24</v>
      </c>
      <c r="E41">
        <f t="shared" ref="E41:I41" si="11">E33</f>
        <v>1.28</v>
      </c>
      <c r="F41">
        <f t="shared" si="11"/>
        <v>1.3299999999999998</v>
      </c>
      <c r="G41">
        <f t="shared" si="11"/>
        <v>1.3299999999999998</v>
      </c>
      <c r="H41">
        <f t="shared" si="11"/>
        <v>1.3299999999999998</v>
      </c>
      <c r="I41">
        <f t="shared" si="11"/>
        <v>1.3299999999999998</v>
      </c>
    </row>
    <row r="42" spans="1:9" x14ac:dyDescent="0.2">
      <c r="A42" t="s">
        <v>78</v>
      </c>
      <c r="B42">
        <v>30</v>
      </c>
      <c r="C42">
        <v>12</v>
      </c>
      <c r="D42">
        <f>ROUND((D17/$C42),2)</f>
        <v>2.88</v>
      </c>
      <c r="E42">
        <f t="shared" ref="E42:I42" si="12">ROUND((E17/$C42),2)</f>
        <v>3.04</v>
      </c>
      <c r="F42">
        <f t="shared" si="12"/>
        <v>3.21</v>
      </c>
      <c r="G42">
        <f t="shared" si="12"/>
        <v>3.21</v>
      </c>
      <c r="H42">
        <f t="shared" si="12"/>
        <v>3.21</v>
      </c>
      <c r="I42">
        <f t="shared" si="12"/>
        <v>3.21</v>
      </c>
    </row>
    <row r="43" spans="1:9" x14ac:dyDescent="0.2">
      <c r="A43" t="s">
        <v>79</v>
      </c>
    </row>
    <row r="44" spans="1:9" x14ac:dyDescent="0.2">
      <c r="A44" t="s">
        <v>80</v>
      </c>
      <c r="B44">
        <v>30</v>
      </c>
      <c r="C44">
        <v>12</v>
      </c>
      <c r="D44" s="3">
        <f t="shared" ref="D44:I44" si="13">ROUND((D7/$C44),2)</f>
        <v>0.2</v>
      </c>
      <c r="E44" s="3">
        <f t="shared" si="13"/>
        <v>0.27</v>
      </c>
      <c r="F44" s="3">
        <f t="shared" si="13"/>
        <v>0.33</v>
      </c>
      <c r="G44" s="3">
        <f t="shared" si="13"/>
        <v>0.33</v>
      </c>
      <c r="H44" s="3">
        <f t="shared" si="13"/>
        <v>0.33</v>
      </c>
      <c r="I44" s="3">
        <f t="shared" si="13"/>
        <v>0.33</v>
      </c>
    </row>
    <row r="45" spans="1:9" x14ac:dyDescent="0.2">
      <c r="A45" t="s">
        <v>81</v>
      </c>
      <c r="B45">
        <v>9</v>
      </c>
      <c r="C45">
        <v>40</v>
      </c>
      <c r="D45">
        <f>ROUND((D11/$C45),2)</f>
        <v>0.21</v>
      </c>
      <c r="E45">
        <f t="shared" ref="E45:I45" si="14">ROUND((E11/$C45),2)</f>
        <v>0.26</v>
      </c>
      <c r="F45">
        <f t="shared" si="14"/>
        <v>0.31</v>
      </c>
      <c r="G45">
        <f t="shared" si="14"/>
        <v>0.31</v>
      </c>
      <c r="H45">
        <f t="shared" si="14"/>
        <v>0.31</v>
      </c>
      <c r="I45">
        <f t="shared" si="14"/>
        <v>0.31</v>
      </c>
    </row>
    <row r="46" spans="1:9" x14ac:dyDescent="0.2">
      <c r="A46" t="s">
        <v>82</v>
      </c>
      <c r="B46">
        <v>15</v>
      </c>
      <c r="C46">
        <v>24</v>
      </c>
      <c r="D46">
        <f>ROUND(((D11+D12)/$C46),2)</f>
        <v>0.93</v>
      </c>
      <c r="E46">
        <f t="shared" ref="E46:I46" si="15">ROUND(((E11+E12)/$C46),2)</f>
        <v>1.01</v>
      </c>
      <c r="F46">
        <f t="shared" si="15"/>
        <v>1.0900000000000001</v>
      </c>
      <c r="G46">
        <f t="shared" si="15"/>
        <v>1.0900000000000001</v>
      </c>
      <c r="H46">
        <f t="shared" si="15"/>
        <v>1.0900000000000001</v>
      </c>
      <c r="I46">
        <f t="shared" si="15"/>
        <v>1.0900000000000001</v>
      </c>
    </row>
    <row r="47" spans="1:9" x14ac:dyDescent="0.2">
      <c r="A47" t="s">
        <v>83</v>
      </c>
      <c r="D47" s="7">
        <f>SUM(D41:D46)</f>
        <v>5.46</v>
      </c>
      <c r="E47" s="7">
        <f t="shared" ref="E47:I47" si="16">SUM(E41:E46)</f>
        <v>5.8599999999999994</v>
      </c>
      <c r="F47" s="7">
        <f t="shared" si="16"/>
        <v>6.27</v>
      </c>
      <c r="G47" s="7">
        <f t="shared" si="16"/>
        <v>6.27</v>
      </c>
      <c r="H47" s="7">
        <f t="shared" si="16"/>
        <v>6.27</v>
      </c>
      <c r="I47" s="7">
        <f t="shared" si="16"/>
        <v>6.27</v>
      </c>
    </row>
    <row r="48" spans="1:9" x14ac:dyDescent="0.2">
      <c r="A48" s="6" t="s">
        <v>84</v>
      </c>
      <c r="B48" s="6"/>
      <c r="C48" s="6"/>
      <c r="D48" s="6">
        <f>D47</f>
        <v>5.46</v>
      </c>
      <c r="E48" s="28">
        <f>E47-D47</f>
        <v>0.39999999999999947</v>
      </c>
      <c r="F48" s="28">
        <f t="shared" ref="F48:I48" si="17">F47-E47</f>
        <v>0.41000000000000014</v>
      </c>
      <c r="G48" s="28">
        <f t="shared" si="17"/>
        <v>0</v>
      </c>
      <c r="H48" s="28">
        <f t="shared" si="17"/>
        <v>0</v>
      </c>
      <c r="I48" s="28">
        <f t="shared" si="17"/>
        <v>0</v>
      </c>
    </row>
    <row r="49" spans="1:9" x14ac:dyDescent="0.2">
      <c r="A49" s="8" t="s">
        <v>85</v>
      </c>
    </row>
    <row r="50" spans="1:9" x14ac:dyDescent="0.2">
      <c r="A50" s="8" t="s">
        <v>86</v>
      </c>
    </row>
    <row r="51" spans="1:9" x14ac:dyDescent="0.2">
      <c r="A51" s="8" t="s">
        <v>87</v>
      </c>
      <c r="B51">
        <v>45</v>
      </c>
      <c r="C51">
        <v>8</v>
      </c>
      <c r="D51">
        <f>ROUND((D7/$C51),2)</f>
        <v>0.3</v>
      </c>
      <c r="E51">
        <f t="shared" ref="E51:I51" si="18">ROUND((E7/$C51),2)</f>
        <v>0.4</v>
      </c>
      <c r="F51">
        <f t="shared" si="18"/>
        <v>0.5</v>
      </c>
      <c r="G51">
        <f t="shared" si="18"/>
        <v>0.5</v>
      </c>
      <c r="H51">
        <f t="shared" si="18"/>
        <v>0.5</v>
      </c>
      <c r="I51">
        <f t="shared" si="18"/>
        <v>0.5</v>
      </c>
    </row>
    <row r="52" spans="1:9" x14ac:dyDescent="0.2">
      <c r="A52" s="8" t="s">
        <v>88</v>
      </c>
    </row>
    <row r="53" spans="1:9" x14ac:dyDescent="0.2">
      <c r="A53" s="8" t="s">
        <v>89</v>
      </c>
    </row>
    <row r="54" spans="1:9" x14ac:dyDescent="0.2">
      <c r="A54" s="8" t="s">
        <v>90</v>
      </c>
    </row>
    <row r="55" spans="1:9" x14ac:dyDescent="0.2">
      <c r="A55" s="8" t="s">
        <v>91</v>
      </c>
    </row>
    <row r="56" spans="1:9" x14ac:dyDescent="0.2">
      <c r="A56" s="8" t="s">
        <v>92</v>
      </c>
    </row>
    <row r="57" spans="1:9" x14ac:dyDescent="0.2">
      <c r="A57" s="8" t="s">
        <v>93</v>
      </c>
      <c r="D57" s="7">
        <f>D51</f>
        <v>0.3</v>
      </c>
      <c r="E57" s="7">
        <f t="shared" ref="E57:I57" si="19">E51</f>
        <v>0.4</v>
      </c>
      <c r="F57" s="7">
        <f t="shared" si="19"/>
        <v>0.5</v>
      </c>
      <c r="G57" s="7">
        <f t="shared" si="19"/>
        <v>0.5</v>
      </c>
      <c r="H57" s="7">
        <f t="shared" si="19"/>
        <v>0.5</v>
      </c>
      <c r="I57" s="7">
        <f t="shared" si="19"/>
        <v>0.5</v>
      </c>
    </row>
    <row r="58" spans="1:9" x14ac:dyDescent="0.2">
      <c r="A58" s="8" t="s">
        <v>94</v>
      </c>
      <c r="D58" s="7">
        <f>D57</f>
        <v>0.3</v>
      </c>
      <c r="E58" s="7">
        <f>E57-D57</f>
        <v>0.10000000000000003</v>
      </c>
      <c r="F58" s="7">
        <f t="shared" ref="F58:I58" si="20">F57-E57</f>
        <v>9.9999999999999978E-2</v>
      </c>
      <c r="G58" s="7">
        <f t="shared" si="20"/>
        <v>0</v>
      </c>
      <c r="H58" s="7">
        <f t="shared" si="20"/>
        <v>0</v>
      </c>
      <c r="I58" s="7">
        <f t="shared" si="20"/>
        <v>0</v>
      </c>
    </row>
    <row r="59" spans="1:9" ht="30" x14ac:dyDescent="0.2">
      <c r="A59" s="37" t="s">
        <v>95</v>
      </c>
      <c r="D59">
        <f>D47-D57</f>
        <v>5.16</v>
      </c>
      <c r="E59">
        <f t="shared" ref="E59:I59" si="21">E47-E57</f>
        <v>5.4599999999999991</v>
      </c>
      <c r="F59">
        <f t="shared" si="21"/>
        <v>5.77</v>
      </c>
      <c r="G59">
        <f t="shared" si="21"/>
        <v>5.77</v>
      </c>
      <c r="H59">
        <f t="shared" si="21"/>
        <v>5.77</v>
      </c>
      <c r="I59">
        <f t="shared" si="21"/>
        <v>5.77</v>
      </c>
    </row>
    <row r="60" spans="1:9" x14ac:dyDescent="0.2">
      <c r="A60" s="12" t="s">
        <v>96</v>
      </c>
      <c r="B60" s="6"/>
      <c r="C60" s="6"/>
      <c r="D60" s="6">
        <f>D59</f>
        <v>5.16</v>
      </c>
      <c r="E60" s="28">
        <f>E59-D59</f>
        <v>0.29999999999999893</v>
      </c>
      <c r="F60" s="28">
        <f t="shared" ref="F60:I60" si="22">F59-E59</f>
        <v>0.3100000000000005</v>
      </c>
      <c r="G60" s="28">
        <f t="shared" si="22"/>
        <v>0</v>
      </c>
      <c r="H60" s="28">
        <f t="shared" si="22"/>
        <v>0</v>
      </c>
      <c r="I60" s="28">
        <f t="shared" si="22"/>
        <v>0</v>
      </c>
    </row>
  </sheetData>
  <mergeCells count="13">
    <mergeCell ref="A1:I1"/>
    <mergeCell ref="A2:I2"/>
    <mergeCell ref="A3:I3"/>
    <mergeCell ref="D25:I25"/>
    <mergeCell ref="A22:I22"/>
    <mergeCell ref="A23:I23"/>
    <mergeCell ref="A24:I24"/>
    <mergeCell ref="A35:I35"/>
    <mergeCell ref="A36:I36"/>
    <mergeCell ref="A37:I37"/>
    <mergeCell ref="D38:I38"/>
    <mergeCell ref="B4:C4"/>
    <mergeCell ref="D4:I4"/>
  </mergeCells>
  <pageMargins left="0.7" right="0.7" top="0.75" bottom="0.75" header="0.3" footer="0.3"/>
  <ignoredErrors>
    <ignoredError sqref="D59:I5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D17" sqref="D17"/>
    </sheetView>
  </sheetViews>
  <sheetFormatPr baseColWidth="10" defaultRowHeight="15" x14ac:dyDescent="0.2"/>
  <cols>
    <col min="1" max="1" width="23.44140625" customWidth="1"/>
  </cols>
  <sheetData>
    <row r="1" spans="1:9" x14ac:dyDescent="0.2">
      <c r="A1" s="153" t="s">
        <v>97</v>
      </c>
      <c r="B1" s="153"/>
      <c r="C1" s="153"/>
      <c r="D1" s="153"/>
      <c r="E1" s="153"/>
      <c r="F1" s="153"/>
      <c r="G1" s="153"/>
      <c r="H1" s="153"/>
      <c r="I1" s="153"/>
    </row>
    <row r="2" spans="1:9" ht="24" customHeight="1" x14ac:dyDescent="0.2">
      <c r="A2" s="162" t="s">
        <v>98</v>
      </c>
      <c r="B2" s="162"/>
      <c r="C2" s="162"/>
      <c r="D2" s="162"/>
      <c r="E2" s="162"/>
      <c r="F2" s="162"/>
      <c r="G2" s="162"/>
      <c r="H2" s="162"/>
      <c r="I2" s="162"/>
    </row>
    <row r="3" spans="1:9" x14ac:dyDescent="0.2">
      <c r="A3" s="154" t="s">
        <v>13</v>
      </c>
      <c r="B3" s="154"/>
      <c r="C3" s="154"/>
      <c r="D3" s="154"/>
      <c r="E3" s="154"/>
      <c r="F3" s="154"/>
      <c r="G3" s="154"/>
      <c r="H3" s="154"/>
      <c r="I3" s="154"/>
    </row>
    <row r="4" spans="1:9" x14ac:dyDescent="0.2">
      <c r="A4" s="7" t="s">
        <v>2</v>
      </c>
      <c r="B4" s="151" t="s">
        <v>3</v>
      </c>
      <c r="C4" s="151"/>
      <c r="D4" s="151" t="s">
        <v>4</v>
      </c>
      <c r="E4" s="151"/>
      <c r="F4" s="151"/>
      <c r="G4" s="151"/>
      <c r="H4" s="151"/>
      <c r="I4" s="151"/>
    </row>
    <row r="5" spans="1:9" x14ac:dyDescent="0.2">
      <c r="A5" s="9" t="s">
        <v>9</v>
      </c>
      <c r="B5" s="11">
        <v>1</v>
      </c>
      <c r="C5" s="11">
        <v>2</v>
      </c>
      <c r="D5" s="32">
        <v>3</v>
      </c>
      <c r="E5" s="11">
        <v>4</v>
      </c>
      <c r="F5" s="11">
        <v>5</v>
      </c>
      <c r="G5" s="11">
        <v>6</v>
      </c>
      <c r="H5" s="11">
        <v>7</v>
      </c>
      <c r="I5" s="11">
        <v>8</v>
      </c>
    </row>
    <row r="6" spans="1:9" x14ac:dyDescent="0.2">
      <c r="A6" s="6" t="s">
        <v>5</v>
      </c>
      <c r="B6" s="6"/>
      <c r="C6" s="6"/>
      <c r="D6" s="10">
        <v>0.6</v>
      </c>
      <c r="E6" s="10">
        <v>0.8</v>
      </c>
      <c r="F6" s="10">
        <v>1</v>
      </c>
      <c r="G6" s="10">
        <v>1</v>
      </c>
      <c r="H6" s="10">
        <v>1</v>
      </c>
      <c r="I6" s="10">
        <v>1</v>
      </c>
    </row>
    <row r="7" spans="1:9" x14ac:dyDescent="0.2">
      <c r="A7" s="8" t="s">
        <v>99</v>
      </c>
    </row>
    <row r="8" spans="1:9" x14ac:dyDescent="0.2">
      <c r="A8" s="8" t="s">
        <v>100</v>
      </c>
    </row>
    <row r="9" spans="1:9" x14ac:dyDescent="0.2">
      <c r="A9" s="8" t="s">
        <v>101</v>
      </c>
      <c r="B9" s="3">
        <v>6</v>
      </c>
      <c r="C9" s="3"/>
    </row>
    <row r="10" spans="1:9" x14ac:dyDescent="0.2">
      <c r="A10" s="8" t="s">
        <v>102</v>
      </c>
      <c r="B10" s="3">
        <v>10</v>
      </c>
      <c r="C10" s="3">
        <v>6</v>
      </c>
    </row>
    <row r="11" spans="1:9" x14ac:dyDescent="0.2">
      <c r="A11" s="8" t="s">
        <v>103</v>
      </c>
      <c r="B11" s="3"/>
      <c r="C11" s="3">
        <v>4</v>
      </c>
    </row>
    <row r="12" spans="1:9" x14ac:dyDescent="0.2">
      <c r="A12" s="8" t="s">
        <v>104</v>
      </c>
      <c r="B12" s="3"/>
      <c r="C12" s="3">
        <v>4</v>
      </c>
      <c r="I12" s="3">
        <v>4</v>
      </c>
    </row>
    <row r="13" spans="1:9" x14ac:dyDescent="0.2">
      <c r="A13" s="8" t="s">
        <v>105</v>
      </c>
      <c r="B13" s="3"/>
      <c r="C13" s="3">
        <v>2</v>
      </c>
      <c r="I13" s="3"/>
    </row>
    <row r="14" spans="1:9" x14ac:dyDescent="0.2">
      <c r="A14" s="8" t="s">
        <v>106</v>
      </c>
      <c r="B14" s="30">
        <f>SUM(B9:B13)</f>
        <v>16</v>
      </c>
      <c r="C14" s="30">
        <f t="shared" ref="C14:I14" si="0">SUM(C9:C13)</f>
        <v>16</v>
      </c>
      <c r="D14" s="30">
        <f t="shared" si="0"/>
        <v>0</v>
      </c>
      <c r="E14" s="30">
        <f t="shared" si="0"/>
        <v>0</v>
      </c>
      <c r="F14" s="30">
        <f t="shared" si="0"/>
        <v>0</v>
      </c>
      <c r="G14" s="30">
        <f t="shared" si="0"/>
        <v>0</v>
      </c>
      <c r="H14" s="30">
        <f t="shared" si="0"/>
        <v>0</v>
      </c>
      <c r="I14" s="30">
        <f t="shared" si="0"/>
        <v>4</v>
      </c>
    </row>
    <row r="15" spans="1:9" x14ac:dyDescent="0.2">
      <c r="A15" s="8" t="s">
        <v>107</v>
      </c>
      <c r="B15" s="3">
        <v>1.2</v>
      </c>
      <c r="C15" s="3">
        <v>0.6</v>
      </c>
    </row>
    <row r="16" spans="1:9" ht="30" x14ac:dyDescent="0.2">
      <c r="A16" s="27" t="s">
        <v>108</v>
      </c>
      <c r="B16" s="3"/>
      <c r="C16" s="3"/>
      <c r="D16">
        <f>Hoja3!D60</f>
        <v>5.16</v>
      </c>
      <c r="E16">
        <f>Hoja3!E60</f>
        <v>0.29999999999999893</v>
      </c>
      <c r="F16">
        <f>Hoja3!F60</f>
        <v>0.3100000000000005</v>
      </c>
    </row>
    <row r="17" spans="1:9" x14ac:dyDescent="0.2">
      <c r="A17" s="9" t="s">
        <v>109</v>
      </c>
      <c r="B17" s="30">
        <f>B14+B15+B16</f>
        <v>17.2</v>
      </c>
      <c r="C17" s="30">
        <f t="shared" ref="C17:I17" si="1">C14+C15+C16</f>
        <v>16.600000000000001</v>
      </c>
      <c r="D17" s="30">
        <f t="shared" si="1"/>
        <v>5.16</v>
      </c>
      <c r="E17" s="30">
        <f t="shared" si="1"/>
        <v>0.29999999999999893</v>
      </c>
      <c r="F17" s="30">
        <f t="shared" si="1"/>
        <v>0.3100000000000005</v>
      </c>
      <c r="G17" s="30">
        <f t="shared" si="1"/>
        <v>0</v>
      </c>
      <c r="H17" s="30">
        <f t="shared" si="1"/>
        <v>0</v>
      </c>
      <c r="I17" s="30">
        <f t="shared" si="1"/>
        <v>4</v>
      </c>
    </row>
  </sheetData>
  <mergeCells count="5">
    <mergeCell ref="B4:C4"/>
    <mergeCell ref="D4:I4"/>
    <mergeCell ref="A1:I1"/>
    <mergeCell ref="A2:I2"/>
    <mergeCell ref="A3:I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abSelected="1" workbookViewId="0">
      <selection activeCell="K19" sqref="K19"/>
    </sheetView>
  </sheetViews>
  <sheetFormatPr baseColWidth="10" defaultRowHeight="15" x14ac:dyDescent="0.2"/>
  <cols>
    <col min="1" max="1" width="28.5546875" customWidth="1"/>
  </cols>
  <sheetData>
    <row r="1" spans="1:9" x14ac:dyDescent="0.2">
      <c r="A1" s="153" t="s">
        <v>110</v>
      </c>
      <c r="B1" s="153"/>
      <c r="C1" s="153"/>
      <c r="D1" s="153"/>
      <c r="E1" s="153"/>
      <c r="F1" s="153"/>
      <c r="G1" s="153"/>
      <c r="H1" s="153"/>
      <c r="I1" s="153"/>
    </row>
    <row r="2" spans="1:9" ht="15.75" x14ac:dyDescent="0.25">
      <c r="A2" s="152" t="s">
        <v>111</v>
      </c>
      <c r="B2" s="152"/>
      <c r="C2" s="152"/>
      <c r="D2" s="152"/>
      <c r="E2" s="152"/>
      <c r="F2" s="152"/>
      <c r="G2" s="152"/>
      <c r="H2" s="152"/>
      <c r="I2" s="152"/>
    </row>
    <row r="3" spans="1:9" x14ac:dyDescent="0.2">
      <c r="A3" s="154" t="s">
        <v>13</v>
      </c>
      <c r="B3" s="154"/>
      <c r="C3" s="154"/>
      <c r="D3" s="154"/>
      <c r="E3" s="154"/>
      <c r="F3" s="154"/>
      <c r="G3" s="154"/>
      <c r="H3" s="154"/>
      <c r="I3" s="154"/>
    </row>
    <row r="4" spans="1:9" x14ac:dyDescent="0.2">
      <c r="A4" s="7" t="s">
        <v>2</v>
      </c>
      <c r="B4" s="151" t="s">
        <v>3</v>
      </c>
      <c r="C4" s="151"/>
      <c r="D4" s="151" t="s">
        <v>4</v>
      </c>
      <c r="E4" s="151"/>
      <c r="F4" s="151"/>
      <c r="G4" s="151"/>
      <c r="H4" s="151"/>
      <c r="I4" s="151"/>
    </row>
    <row r="5" spans="1:9" x14ac:dyDescent="0.2">
      <c r="A5" s="9" t="s">
        <v>9</v>
      </c>
      <c r="B5" s="11">
        <v>1</v>
      </c>
      <c r="C5" s="11">
        <v>2</v>
      </c>
      <c r="D5" s="32">
        <v>3</v>
      </c>
      <c r="E5" s="11">
        <v>4</v>
      </c>
      <c r="F5" s="11">
        <v>5</v>
      </c>
      <c r="G5" s="11">
        <v>6</v>
      </c>
      <c r="H5" s="11">
        <v>7</v>
      </c>
      <c r="I5" s="11">
        <v>8</v>
      </c>
    </row>
    <row r="6" spans="1:9" x14ac:dyDescent="0.2">
      <c r="A6" s="6" t="s">
        <v>5</v>
      </c>
      <c r="B6" s="6"/>
      <c r="C6" s="6"/>
      <c r="D6" s="10">
        <v>0.6</v>
      </c>
      <c r="E6" s="10">
        <v>0.8</v>
      </c>
      <c r="F6" s="10">
        <v>1</v>
      </c>
      <c r="G6" s="10">
        <v>1</v>
      </c>
      <c r="H6" s="10">
        <v>1</v>
      </c>
      <c r="I6" s="10">
        <v>1</v>
      </c>
    </row>
    <row r="7" spans="1:9" x14ac:dyDescent="0.2">
      <c r="A7" s="8" t="s">
        <v>112</v>
      </c>
    </row>
    <row r="8" spans="1:9" x14ac:dyDescent="0.2">
      <c r="A8" s="8" t="s">
        <v>113</v>
      </c>
      <c r="B8" s="3">
        <f>Hoja4!B14</f>
        <v>16</v>
      </c>
      <c r="C8" s="3">
        <f>Hoja4!C14</f>
        <v>16</v>
      </c>
      <c r="I8" s="3">
        <v>4</v>
      </c>
    </row>
    <row r="9" spans="1:9" x14ac:dyDescent="0.2">
      <c r="A9" s="8" t="s">
        <v>114</v>
      </c>
      <c r="B9" s="3">
        <f>Hoja4!B15</f>
        <v>1.2</v>
      </c>
      <c r="C9" s="3">
        <f>Hoja4!C15</f>
        <v>0.6</v>
      </c>
    </row>
    <row r="10" spans="1:9" x14ac:dyDescent="0.2">
      <c r="A10" s="8" t="s">
        <v>115</v>
      </c>
      <c r="D10" s="3">
        <f>Hoja3!D48</f>
        <v>5.46</v>
      </c>
      <c r="E10" s="3">
        <f>Hoja3!E48</f>
        <v>0.39999999999999947</v>
      </c>
      <c r="F10" s="3">
        <f>Hoja3!F48</f>
        <v>0.41000000000000014</v>
      </c>
      <c r="G10" s="3">
        <f>Hoja3!G48</f>
        <v>0</v>
      </c>
      <c r="H10" s="3">
        <f>Hoja3!H48</f>
        <v>0</v>
      </c>
      <c r="I10" s="3">
        <f>Hoja3!I48</f>
        <v>0</v>
      </c>
    </row>
    <row r="11" spans="1:9" x14ac:dyDescent="0.2">
      <c r="A11" s="9" t="s">
        <v>116</v>
      </c>
      <c r="B11" s="30">
        <f>SUM(B8:B10)</f>
        <v>17.2</v>
      </c>
      <c r="C11" s="30">
        <f t="shared" ref="C11:I11" si="0">SUM(C8:C10)</f>
        <v>16.600000000000001</v>
      </c>
      <c r="D11" s="30">
        <f t="shared" si="0"/>
        <v>5.46</v>
      </c>
      <c r="E11" s="30">
        <f t="shared" si="0"/>
        <v>0.39999999999999947</v>
      </c>
      <c r="F11" s="30">
        <f t="shared" si="0"/>
        <v>0.41000000000000014</v>
      </c>
      <c r="G11" s="30">
        <f t="shared" si="0"/>
        <v>0</v>
      </c>
      <c r="H11" s="30">
        <f t="shared" si="0"/>
        <v>0</v>
      </c>
      <c r="I11" s="30">
        <f t="shared" si="0"/>
        <v>4</v>
      </c>
    </row>
    <row r="13" spans="1:9" x14ac:dyDescent="0.2">
      <c r="A13" s="153" t="s">
        <v>117</v>
      </c>
      <c r="B13" s="153"/>
      <c r="C13" s="153"/>
      <c r="D13" s="153"/>
      <c r="E13" s="153"/>
      <c r="F13" s="153"/>
      <c r="G13" s="153"/>
      <c r="H13" s="153"/>
      <c r="I13" s="153"/>
    </row>
    <row r="14" spans="1:9" ht="15.75" x14ac:dyDescent="0.25">
      <c r="A14" s="152" t="s">
        <v>118</v>
      </c>
      <c r="B14" s="152"/>
      <c r="C14" s="152"/>
      <c r="D14" s="152"/>
      <c r="E14" s="152"/>
      <c r="F14" s="152"/>
      <c r="G14" s="152"/>
      <c r="H14" s="152"/>
      <c r="I14" s="152"/>
    </row>
    <row r="15" spans="1:9" x14ac:dyDescent="0.2">
      <c r="A15" s="154" t="s">
        <v>13</v>
      </c>
      <c r="B15" s="154"/>
      <c r="C15" s="154"/>
      <c r="D15" s="154"/>
      <c r="E15" s="154"/>
      <c r="F15" s="154"/>
      <c r="G15" s="154"/>
      <c r="H15" s="154"/>
      <c r="I15" s="154"/>
    </row>
    <row r="16" spans="1:9" x14ac:dyDescent="0.2">
      <c r="A16" s="7" t="s">
        <v>2</v>
      </c>
      <c r="B16" s="151" t="s">
        <v>3</v>
      </c>
      <c r="C16" s="151"/>
      <c r="D16" s="151" t="s">
        <v>4</v>
      </c>
      <c r="E16" s="151"/>
      <c r="F16" s="151"/>
      <c r="G16" s="151"/>
      <c r="H16" s="151"/>
      <c r="I16" s="151"/>
    </row>
    <row r="17" spans="1:11" x14ac:dyDescent="0.2">
      <c r="A17" s="9" t="s">
        <v>9</v>
      </c>
      <c r="B17" s="11">
        <v>1</v>
      </c>
      <c r="C17" s="11">
        <v>2</v>
      </c>
      <c r="D17" s="32">
        <v>3</v>
      </c>
      <c r="E17" s="11">
        <v>4</v>
      </c>
      <c r="F17" s="11">
        <v>5</v>
      </c>
      <c r="G17" s="11">
        <v>6</v>
      </c>
      <c r="H17" s="11">
        <v>7</v>
      </c>
      <c r="I17" s="11">
        <v>8</v>
      </c>
    </row>
    <row r="18" spans="1:11" x14ac:dyDescent="0.2">
      <c r="A18" s="6" t="s">
        <v>5</v>
      </c>
      <c r="B18" s="6"/>
      <c r="C18" s="6"/>
      <c r="D18" s="10">
        <v>0.6</v>
      </c>
      <c r="E18" s="10">
        <v>0.8</v>
      </c>
      <c r="F18" s="10">
        <v>1</v>
      </c>
      <c r="G18" s="10">
        <v>1</v>
      </c>
      <c r="H18" s="10">
        <v>1</v>
      </c>
      <c r="I18" s="10">
        <v>1</v>
      </c>
    </row>
    <row r="19" spans="1:11" ht="39" customHeight="1" x14ac:dyDescent="0.2">
      <c r="A19" s="27" t="s">
        <v>119</v>
      </c>
      <c r="B19" s="3">
        <f>Hoja4!B17</f>
        <v>17.2</v>
      </c>
      <c r="C19" s="3">
        <v>12.6</v>
      </c>
      <c r="D19" s="3">
        <v>5.14</v>
      </c>
      <c r="E19" s="3">
        <v>0.32</v>
      </c>
      <c r="F19" s="3">
        <v>0.32</v>
      </c>
      <c r="G19" s="3">
        <f>Hoja4!G17</f>
        <v>0</v>
      </c>
      <c r="H19" s="3">
        <f>Hoja4!H17</f>
        <v>0</v>
      </c>
      <c r="I19" s="3">
        <v>0</v>
      </c>
      <c r="K19" s="3"/>
    </row>
    <row r="20" spans="1:11" ht="20.25" customHeight="1" x14ac:dyDescent="0.2">
      <c r="A20" s="27" t="s">
        <v>120</v>
      </c>
    </row>
    <row r="21" spans="1:11" ht="20.25" customHeight="1" x14ac:dyDescent="0.2">
      <c r="A21" s="27" t="s">
        <v>121</v>
      </c>
      <c r="C21" s="3">
        <v>4</v>
      </c>
    </row>
    <row r="22" spans="1:11" ht="20.25" customHeight="1" x14ac:dyDescent="0.2">
      <c r="A22" s="27" t="s">
        <v>122</v>
      </c>
    </row>
    <row r="23" spans="1:11" ht="23.25" customHeight="1" x14ac:dyDescent="0.2">
      <c r="A23" s="27" t="s">
        <v>94</v>
      </c>
      <c r="D23" s="39">
        <v>0.3</v>
      </c>
      <c r="E23" s="39">
        <v>0.1</v>
      </c>
      <c r="F23" s="39">
        <v>0.1</v>
      </c>
      <c r="G23" s="39"/>
      <c r="H23" s="39"/>
    </row>
    <row r="24" spans="1:11" ht="40.5" customHeight="1" x14ac:dyDescent="0.2">
      <c r="A24" s="27" t="s">
        <v>123</v>
      </c>
    </row>
    <row r="25" spans="1:11" ht="21.75" customHeight="1" x14ac:dyDescent="0.2">
      <c r="A25" s="34" t="s">
        <v>116</v>
      </c>
      <c r="B25" s="30">
        <f>SUM(B19:B24)</f>
        <v>17.2</v>
      </c>
      <c r="C25" s="30">
        <f t="shared" ref="C25:I25" si="1">SUM(C19:C24)</f>
        <v>16.600000000000001</v>
      </c>
      <c r="D25" s="30">
        <f t="shared" si="1"/>
        <v>5.4399999999999995</v>
      </c>
      <c r="E25" s="30">
        <f t="shared" si="1"/>
        <v>0.42000000000000004</v>
      </c>
      <c r="F25" s="30">
        <f t="shared" si="1"/>
        <v>0.42000000000000004</v>
      </c>
      <c r="G25" s="30">
        <f t="shared" si="1"/>
        <v>0</v>
      </c>
      <c r="H25" s="30">
        <f t="shared" si="1"/>
        <v>0</v>
      </c>
      <c r="I25" s="30">
        <f t="shared" si="1"/>
        <v>0</v>
      </c>
      <c r="J25" s="40"/>
    </row>
    <row r="26" spans="1:11" ht="31.5" x14ac:dyDescent="0.25">
      <c r="A26" s="52" t="s">
        <v>211</v>
      </c>
      <c r="B26" s="48">
        <f>B19</f>
        <v>17.2</v>
      </c>
      <c r="C26" s="48">
        <f>C19+B19</f>
        <v>29.799999999999997</v>
      </c>
      <c r="D26" s="48">
        <f>C26+D19</f>
        <v>34.94</v>
      </c>
      <c r="E26" s="48">
        <f t="shared" ref="E26:I26" si="2">D26+E19</f>
        <v>35.26</v>
      </c>
      <c r="F26" s="48">
        <f t="shared" si="2"/>
        <v>35.58</v>
      </c>
      <c r="G26" s="48">
        <f t="shared" si="2"/>
        <v>35.58</v>
      </c>
      <c r="H26" s="48">
        <f t="shared" si="2"/>
        <v>35.58</v>
      </c>
      <c r="I26" s="48">
        <f t="shared" si="2"/>
        <v>35.58</v>
      </c>
    </row>
    <row r="27" spans="1:11" x14ac:dyDescent="0.2">
      <c r="A27" s="33"/>
      <c r="C27" s="3"/>
    </row>
    <row r="28" spans="1:11" x14ac:dyDescent="0.2">
      <c r="A28" s="33"/>
    </row>
    <row r="29" spans="1:11" x14ac:dyDescent="0.2">
      <c r="A29" s="33"/>
    </row>
    <row r="30" spans="1:11" x14ac:dyDescent="0.2">
      <c r="A30" s="33"/>
    </row>
    <row r="31" spans="1:11" x14ac:dyDescent="0.2">
      <c r="A31" s="33"/>
    </row>
    <row r="32" spans="1:11" x14ac:dyDescent="0.2">
      <c r="A32" s="33"/>
    </row>
  </sheetData>
  <mergeCells count="10">
    <mergeCell ref="A2:I2"/>
    <mergeCell ref="A1:I1"/>
    <mergeCell ref="A3:I3"/>
    <mergeCell ref="B4:C4"/>
    <mergeCell ref="D4:I4"/>
    <mergeCell ref="B16:C16"/>
    <mergeCell ref="D16:I16"/>
    <mergeCell ref="A13:I13"/>
    <mergeCell ref="A14:I14"/>
    <mergeCell ref="A15:I15"/>
  </mergeCells>
  <pageMargins left="0.7" right="0.7" top="0.75" bottom="0.75" header="0.3" footer="0.3"/>
  <pageSetup orientation="portrait" horizontalDpi="0" verticalDpi="0" r:id="rId1"/>
  <ignoredErrors>
    <ignoredError sqref="D25:F25"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opLeftCell="A4" workbookViewId="0">
      <selection sqref="A1:I1"/>
    </sheetView>
  </sheetViews>
  <sheetFormatPr baseColWidth="10" defaultRowHeight="15" x14ac:dyDescent="0.2"/>
  <cols>
    <col min="1" max="1" width="38.6640625" customWidth="1"/>
  </cols>
  <sheetData>
    <row r="1" spans="1:9" x14ac:dyDescent="0.2">
      <c r="A1" s="153" t="s">
        <v>124</v>
      </c>
      <c r="B1" s="153"/>
      <c r="C1" s="153"/>
      <c r="D1" s="153"/>
      <c r="E1" s="153"/>
      <c r="F1" s="153"/>
      <c r="G1" s="153"/>
      <c r="H1" s="153"/>
      <c r="I1" s="153"/>
    </row>
    <row r="2" spans="1:9" ht="15.75" x14ac:dyDescent="0.25">
      <c r="A2" s="152" t="s">
        <v>125</v>
      </c>
      <c r="B2" s="152"/>
      <c r="C2" s="152"/>
      <c r="D2" s="152"/>
      <c r="E2" s="152"/>
      <c r="F2" s="152"/>
      <c r="G2" s="152"/>
      <c r="H2" s="152"/>
      <c r="I2" s="152"/>
    </row>
    <row r="3" spans="1:9" x14ac:dyDescent="0.2">
      <c r="A3" s="154" t="s">
        <v>13</v>
      </c>
      <c r="B3" s="154"/>
      <c r="C3" s="154"/>
      <c r="D3" s="154"/>
      <c r="E3" s="154"/>
      <c r="F3" s="154"/>
      <c r="G3" s="154"/>
      <c r="H3" s="154"/>
      <c r="I3" s="154"/>
    </row>
    <row r="4" spans="1:9" x14ac:dyDescent="0.2">
      <c r="A4" s="7" t="s">
        <v>2</v>
      </c>
      <c r="B4" s="151" t="s">
        <v>3</v>
      </c>
      <c r="C4" s="151"/>
      <c r="D4" s="151" t="s">
        <v>4</v>
      </c>
      <c r="E4" s="151"/>
      <c r="F4" s="151"/>
      <c r="G4" s="151"/>
      <c r="H4" s="151"/>
      <c r="I4" s="151"/>
    </row>
    <row r="5" spans="1:9" x14ac:dyDescent="0.2">
      <c r="A5" s="9" t="s">
        <v>9</v>
      </c>
      <c r="B5" s="11">
        <v>1</v>
      </c>
      <c r="C5" s="11">
        <v>2</v>
      </c>
      <c r="D5" s="32">
        <v>3</v>
      </c>
      <c r="E5" s="11">
        <v>4</v>
      </c>
      <c r="F5" s="11">
        <v>5</v>
      </c>
      <c r="G5" s="11">
        <v>6</v>
      </c>
      <c r="H5" s="11">
        <v>7</v>
      </c>
      <c r="I5" s="11">
        <v>8</v>
      </c>
    </row>
    <row r="6" spans="1:9" x14ac:dyDescent="0.2">
      <c r="A6" s="6" t="s">
        <v>5</v>
      </c>
      <c r="B6" s="6"/>
      <c r="C6" s="6"/>
      <c r="D6" s="10">
        <v>0.6</v>
      </c>
      <c r="E6" s="10">
        <v>0.8</v>
      </c>
      <c r="F6" s="10">
        <v>1</v>
      </c>
      <c r="G6" s="10">
        <v>1</v>
      </c>
      <c r="H6" s="10">
        <v>1</v>
      </c>
      <c r="I6" s="10">
        <v>1</v>
      </c>
    </row>
    <row r="7" spans="1:9" x14ac:dyDescent="0.2">
      <c r="A7" s="8" t="s">
        <v>126</v>
      </c>
      <c r="B7" s="5"/>
      <c r="D7" s="42">
        <f>Hoja1!F9</f>
        <v>37.200000000000003</v>
      </c>
      <c r="E7" s="42">
        <f>Hoja1!G9</f>
        <v>49.6</v>
      </c>
      <c r="F7" s="42">
        <f>Hoja1!H9</f>
        <v>62</v>
      </c>
      <c r="G7" s="42">
        <f>Hoja1!I9</f>
        <v>62</v>
      </c>
      <c r="H7" s="42">
        <f>Hoja1!J9</f>
        <v>62</v>
      </c>
      <c r="I7" s="42">
        <f>Hoja1!K9</f>
        <v>62</v>
      </c>
    </row>
    <row r="8" spans="1:9" x14ac:dyDescent="0.2">
      <c r="A8" s="8" t="s">
        <v>127</v>
      </c>
      <c r="D8">
        <v>0</v>
      </c>
      <c r="E8">
        <v>0</v>
      </c>
      <c r="F8">
        <v>0</v>
      </c>
      <c r="G8">
        <v>0</v>
      </c>
      <c r="H8">
        <v>0</v>
      </c>
      <c r="I8">
        <v>0</v>
      </c>
    </row>
    <row r="9" spans="1:9" x14ac:dyDescent="0.2">
      <c r="A9" s="8" t="s">
        <v>128</v>
      </c>
      <c r="D9" s="3">
        <f>Hoja3!D19</f>
        <v>35.94</v>
      </c>
      <c r="E9" s="3">
        <f>Hoja3!E19</f>
        <v>37.65</v>
      </c>
      <c r="F9" s="3">
        <f>Hoja3!F19</f>
        <v>39.36</v>
      </c>
      <c r="G9" s="3">
        <f>Hoja3!G19</f>
        <v>39.08</v>
      </c>
      <c r="H9" s="3">
        <f>Hoja3!H19</f>
        <v>38.79</v>
      </c>
      <c r="I9" s="3">
        <f>Hoja3!I19</f>
        <v>38.5</v>
      </c>
    </row>
    <row r="10" spans="1:9" x14ac:dyDescent="0.2">
      <c r="A10" s="8" t="s">
        <v>129</v>
      </c>
      <c r="D10" s="6">
        <v>0</v>
      </c>
      <c r="E10" s="6">
        <v>0</v>
      </c>
      <c r="F10" s="6">
        <v>0</v>
      </c>
      <c r="G10" s="6">
        <v>0</v>
      </c>
      <c r="H10" s="6">
        <v>0</v>
      </c>
      <c r="I10" s="6">
        <v>0</v>
      </c>
    </row>
    <row r="11" spans="1:9" x14ac:dyDescent="0.2">
      <c r="A11" s="8" t="s">
        <v>130</v>
      </c>
      <c r="D11" s="42">
        <f>D7+D8-D9-D10</f>
        <v>1.2600000000000051</v>
      </c>
      <c r="E11" s="42">
        <f t="shared" ref="E11:I11" si="0">E7+E8-E9-E10</f>
        <v>11.950000000000003</v>
      </c>
      <c r="F11" s="42">
        <f t="shared" si="0"/>
        <v>22.64</v>
      </c>
      <c r="G11" s="42">
        <f t="shared" si="0"/>
        <v>22.92</v>
      </c>
      <c r="H11" s="42">
        <f t="shared" si="0"/>
        <v>23.21</v>
      </c>
      <c r="I11" s="42">
        <f t="shared" si="0"/>
        <v>23.5</v>
      </c>
    </row>
    <row r="12" spans="1:9" x14ac:dyDescent="0.2">
      <c r="A12" s="8" t="s">
        <v>131</v>
      </c>
      <c r="D12" s="28">
        <f>D11*0.3</f>
        <v>0.3780000000000015</v>
      </c>
      <c r="E12" s="28">
        <f t="shared" ref="E12:I12" si="1">E11*0.3</f>
        <v>3.5850000000000009</v>
      </c>
      <c r="F12" s="28">
        <f t="shared" si="1"/>
        <v>6.7919999999999998</v>
      </c>
      <c r="G12" s="28">
        <f t="shared" si="1"/>
        <v>6.8760000000000003</v>
      </c>
      <c r="H12" s="28">
        <f t="shared" si="1"/>
        <v>6.9630000000000001</v>
      </c>
      <c r="I12" s="28">
        <f t="shared" si="1"/>
        <v>7.05</v>
      </c>
    </row>
    <row r="13" spans="1:9" x14ac:dyDescent="0.2">
      <c r="A13" s="8" t="s">
        <v>132</v>
      </c>
      <c r="D13" s="42">
        <f>D11-D12</f>
        <v>0.88200000000000367</v>
      </c>
      <c r="E13" s="42">
        <f t="shared" ref="E13:I13" si="2">E11-E12</f>
        <v>8.365000000000002</v>
      </c>
      <c r="F13" s="42">
        <f t="shared" si="2"/>
        <v>15.848000000000001</v>
      </c>
      <c r="G13" s="42">
        <f t="shared" si="2"/>
        <v>16.044</v>
      </c>
      <c r="H13" s="42">
        <f t="shared" si="2"/>
        <v>16.247</v>
      </c>
      <c r="I13" s="42">
        <f t="shared" si="2"/>
        <v>16.45</v>
      </c>
    </row>
    <row r="14" spans="1:9" x14ac:dyDescent="0.2">
      <c r="A14" s="8" t="s">
        <v>133</v>
      </c>
      <c r="D14" s="6">
        <v>0</v>
      </c>
      <c r="E14" s="6">
        <v>0</v>
      </c>
      <c r="F14" s="6">
        <v>0</v>
      </c>
      <c r="G14" s="6">
        <v>0</v>
      </c>
      <c r="H14" s="6">
        <v>0</v>
      </c>
      <c r="I14" s="6">
        <v>0</v>
      </c>
    </row>
    <row r="15" spans="1:9" x14ac:dyDescent="0.2">
      <c r="A15" s="8" t="s">
        <v>134</v>
      </c>
      <c r="D15" s="42">
        <f>D13-D14</f>
        <v>0.88200000000000367</v>
      </c>
      <c r="E15" s="42">
        <f t="shared" ref="E15:I15" si="3">E13-E14</f>
        <v>8.365000000000002</v>
      </c>
      <c r="F15" s="42">
        <f t="shared" si="3"/>
        <v>15.848000000000001</v>
      </c>
      <c r="G15" s="42">
        <f t="shared" si="3"/>
        <v>16.044</v>
      </c>
      <c r="H15" s="42">
        <f t="shared" si="3"/>
        <v>16.247</v>
      </c>
      <c r="I15" s="42">
        <f t="shared" si="3"/>
        <v>16.45</v>
      </c>
    </row>
    <row r="16" spans="1:9" x14ac:dyDescent="0.2">
      <c r="A16" s="12" t="s">
        <v>135</v>
      </c>
      <c r="B16" s="6"/>
      <c r="C16" s="6"/>
      <c r="D16" s="43">
        <f>D15</f>
        <v>0.88200000000000367</v>
      </c>
      <c r="E16" s="43">
        <f>E15+D15</f>
        <v>9.2470000000000052</v>
      </c>
      <c r="F16" s="43">
        <f>E16+F15</f>
        <v>25.095000000000006</v>
      </c>
      <c r="G16" s="43">
        <f t="shared" ref="G16:I16" si="4">F16+G15</f>
        <v>41.13900000000001</v>
      </c>
      <c r="H16" s="43">
        <f t="shared" si="4"/>
        <v>57.38600000000001</v>
      </c>
      <c r="I16" s="43">
        <f t="shared" si="4"/>
        <v>73.836000000000013</v>
      </c>
    </row>
    <row r="19" spans="1:9" x14ac:dyDescent="0.2">
      <c r="A19" s="153" t="s">
        <v>136</v>
      </c>
      <c r="B19" s="153"/>
      <c r="C19" s="153"/>
      <c r="D19" s="153"/>
      <c r="E19" s="153"/>
      <c r="F19" s="153"/>
      <c r="G19" s="153"/>
      <c r="H19" s="153"/>
      <c r="I19" s="153"/>
    </row>
    <row r="20" spans="1:9" ht="15.75" x14ac:dyDescent="0.25">
      <c r="A20" s="152" t="s">
        <v>125</v>
      </c>
      <c r="B20" s="152"/>
      <c r="C20" s="152"/>
      <c r="D20" s="152"/>
      <c r="E20" s="152"/>
      <c r="F20" s="152"/>
      <c r="G20" s="152"/>
      <c r="H20" s="152"/>
      <c r="I20" s="152"/>
    </row>
    <row r="21" spans="1:9" x14ac:dyDescent="0.2">
      <c r="A21" s="153" t="s">
        <v>137</v>
      </c>
      <c r="B21" s="153"/>
      <c r="C21" s="153"/>
      <c r="D21" s="153"/>
      <c r="E21" s="153"/>
      <c r="F21" s="153"/>
      <c r="G21" s="153"/>
      <c r="H21" s="153"/>
      <c r="I21" s="153"/>
    </row>
    <row r="22" spans="1:9" x14ac:dyDescent="0.2">
      <c r="A22" s="154" t="s">
        <v>13</v>
      </c>
      <c r="B22" s="154"/>
      <c r="C22" s="154"/>
      <c r="D22" s="154"/>
      <c r="E22" s="154"/>
      <c r="F22" s="154"/>
      <c r="G22" s="154"/>
      <c r="H22" s="154"/>
      <c r="I22" s="154"/>
    </row>
    <row r="23" spans="1:9" x14ac:dyDescent="0.2">
      <c r="A23" s="7" t="s">
        <v>2</v>
      </c>
      <c r="B23" s="151" t="s">
        <v>3</v>
      </c>
      <c r="C23" s="151"/>
      <c r="D23" s="151" t="s">
        <v>4</v>
      </c>
      <c r="E23" s="151"/>
      <c r="F23" s="151"/>
      <c r="G23" s="151"/>
      <c r="H23" s="151"/>
      <c r="I23" s="151"/>
    </row>
    <row r="24" spans="1:9" x14ac:dyDescent="0.2">
      <c r="A24" s="9" t="s">
        <v>9</v>
      </c>
      <c r="B24" s="11">
        <v>1</v>
      </c>
      <c r="C24" s="11">
        <v>2</v>
      </c>
      <c r="D24" s="32">
        <v>3</v>
      </c>
      <c r="E24" s="11">
        <v>4</v>
      </c>
      <c r="F24" s="11">
        <v>5</v>
      </c>
      <c r="G24" s="11">
        <v>6</v>
      </c>
      <c r="H24" s="11">
        <v>7</v>
      </c>
      <c r="I24" s="11">
        <v>8</v>
      </c>
    </row>
    <row r="25" spans="1:9" x14ac:dyDescent="0.2">
      <c r="A25" s="6" t="s">
        <v>5</v>
      </c>
      <c r="B25" s="6"/>
      <c r="C25" s="6"/>
      <c r="D25" s="10">
        <v>0.6</v>
      </c>
      <c r="E25" s="10">
        <v>0.8</v>
      </c>
      <c r="F25" s="10">
        <v>1</v>
      </c>
      <c r="G25" s="10">
        <v>1</v>
      </c>
      <c r="H25" s="10">
        <v>1</v>
      </c>
      <c r="I25" s="10">
        <v>1</v>
      </c>
    </row>
    <row r="26" spans="1:9" x14ac:dyDescent="0.2">
      <c r="A26" s="8" t="s">
        <v>138</v>
      </c>
      <c r="D26" s="42">
        <f>D7</f>
        <v>37.200000000000003</v>
      </c>
      <c r="E26" s="42">
        <f t="shared" ref="E26:I26" si="5">E7</f>
        <v>49.6</v>
      </c>
      <c r="F26" s="42">
        <f t="shared" si="5"/>
        <v>62</v>
      </c>
      <c r="G26" s="42">
        <f t="shared" si="5"/>
        <v>62</v>
      </c>
      <c r="H26" s="42">
        <f t="shared" si="5"/>
        <v>62</v>
      </c>
      <c r="I26" s="42">
        <f t="shared" si="5"/>
        <v>62</v>
      </c>
    </row>
    <row r="27" spans="1:9" x14ac:dyDescent="0.2">
      <c r="A27" s="8" t="s">
        <v>139</v>
      </c>
      <c r="D27" s="28">
        <f>Hoja3!D11</f>
        <v>8.1999999999999993</v>
      </c>
      <c r="E27" s="28">
        <f>Hoja3!E11</f>
        <v>10.199999999999999</v>
      </c>
      <c r="F27" s="28">
        <f>Hoja3!F11</f>
        <v>12.2</v>
      </c>
      <c r="G27" s="28">
        <f>Hoja3!G11</f>
        <v>12.2</v>
      </c>
      <c r="H27" s="28">
        <f>Hoja3!H11</f>
        <v>12.2</v>
      </c>
      <c r="I27" s="28">
        <f>Hoja3!I11</f>
        <v>12.2</v>
      </c>
    </row>
    <row r="28" spans="1:9" x14ac:dyDescent="0.2">
      <c r="A28" s="8" t="s">
        <v>140</v>
      </c>
      <c r="D28" s="42">
        <f>D26-D27</f>
        <v>29.000000000000004</v>
      </c>
      <c r="E28" s="42">
        <f t="shared" ref="E28:I28" si="6">E26-E27</f>
        <v>39.400000000000006</v>
      </c>
      <c r="F28" s="42">
        <f t="shared" si="6"/>
        <v>49.8</v>
      </c>
      <c r="G28" s="42">
        <f t="shared" si="6"/>
        <v>49.8</v>
      </c>
      <c r="H28" s="42">
        <f t="shared" si="6"/>
        <v>49.8</v>
      </c>
      <c r="I28" s="42">
        <f t="shared" si="6"/>
        <v>49.8</v>
      </c>
    </row>
    <row r="29" spans="1:9" x14ac:dyDescent="0.2">
      <c r="A29" s="8" t="s">
        <v>141</v>
      </c>
      <c r="D29" s="28">
        <f>Hoja3!D16</f>
        <v>26.3</v>
      </c>
      <c r="E29" s="28">
        <f>Hoja3!E16</f>
        <v>26.3</v>
      </c>
      <c r="F29" s="28">
        <f>Hoja3!F16</f>
        <v>26.3</v>
      </c>
      <c r="G29" s="28">
        <f>Hoja3!G16</f>
        <v>26.3</v>
      </c>
      <c r="H29" s="28">
        <f>Hoja3!H16</f>
        <v>26.3</v>
      </c>
      <c r="I29" s="28">
        <f>Hoja3!I16</f>
        <v>26.3</v>
      </c>
    </row>
    <row r="30" spans="1:9" x14ac:dyDescent="0.2">
      <c r="A30" s="8" t="s">
        <v>142</v>
      </c>
      <c r="D30" s="44">
        <f>D28-D29</f>
        <v>2.7000000000000028</v>
      </c>
      <c r="E30" s="44">
        <f t="shared" ref="E30:I30" si="7">E28-E29</f>
        <v>13.100000000000005</v>
      </c>
      <c r="F30" s="44">
        <f t="shared" si="7"/>
        <v>23.499999999999996</v>
      </c>
      <c r="G30" s="44">
        <f t="shared" si="7"/>
        <v>23.499999999999996</v>
      </c>
      <c r="H30" s="44">
        <f t="shared" si="7"/>
        <v>23.499999999999996</v>
      </c>
      <c r="I30" s="44">
        <f t="shared" si="7"/>
        <v>23.499999999999996</v>
      </c>
    </row>
    <row r="31" spans="1:9" x14ac:dyDescent="0.2">
      <c r="A31" s="8" t="s">
        <v>127</v>
      </c>
      <c r="D31">
        <v>0</v>
      </c>
      <c r="E31">
        <v>0</v>
      </c>
      <c r="F31">
        <v>0</v>
      </c>
      <c r="G31">
        <v>0</v>
      </c>
      <c r="H31">
        <v>0</v>
      </c>
      <c r="I31">
        <v>0</v>
      </c>
    </row>
    <row r="32" spans="1:9" x14ac:dyDescent="0.2">
      <c r="A32" s="8" t="s">
        <v>129</v>
      </c>
      <c r="D32">
        <v>0</v>
      </c>
      <c r="E32">
        <v>0</v>
      </c>
      <c r="F32">
        <v>0</v>
      </c>
      <c r="G32">
        <v>0</v>
      </c>
      <c r="H32">
        <v>0</v>
      </c>
      <c r="I32">
        <v>0</v>
      </c>
    </row>
    <row r="33" spans="1:9" x14ac:dyDescent="0.2">
      <c r="A33" s="8" t="s">
        <v>143</v>
      </c>
      <c r="D33" s="6">
        <f>Hoja3!D18</f>
        <v>1.44</v>
      </c>
      <c r="E33" s="6">
        <f>Hoja3!E18</f>
        <v>1.1499999999999999</v>
      </c>
      <c r="F33" s="6">
        <f>Hoja3!F18</f>
        <v>0.86</v>
      </c>
      <c r="G33" s="6">
        <f>Hoja3!G18</f>
        <v>0.57999999999999996</v>
      </c>
      <c r="H33" s="6">
        <f>Hoja3!H18</f>
        <v>0.28999999999999998</v>
      </c>
      <c r="I33" s="6">
        <f>Hoja3!I18</f>
        <v>0</v>
      </c>
    </row>
    <row r="34" spans="1:9" x14ac:dyDescent="0.2">
      <c r="A34" s="8" t="s">
        <v>130</v>
      </c>
      <c r="D34" s="42">
        <f>D30+D31-D32-D33</f>
        <v>1.2600000000000029</v>
      </c>
      <c r="E34" s="42">
        <f t="shared" ref="E34:I34" si="8">E30+E31-E32-E33</f>
        <v>11.950000000000005</v>
      </c>
      <c r="F34" s="42">
        <f t="shared" si="8"/>
        <v>22.639999999999997</v>
      </c>
      <c r="G34" s="42">
        <f t="shared" si="8"/>
        <v>22.919999999999998</v>
      </c>
      <c r="H34" s="42">
        <f t="shared" si="8"/>
        <v>23.209999999999997</v>
      </c>
      <c r="I34" s="42">
        <f t="shared" si="8"/>
        <v>23.499999999999996</v>
      </c>
    </row>
    <row r="35" spans="1:9" x14ac:dyDescent="0.2">
      <c r="A35" s="8" t="s">
        <v>144</v>
      </c>
      <c r="D35" s="6">
        <f>D34*0.3</f>
        <v>0.37800000000000084</v>
      </c>
      <c r="E35" s="6">
        <f t="shared" ref="E35:I35" si="9">E34*0.3</f>
        <v>3.5850000000000013</v>
      </c>
      <c r="F35" s="6">
        <f t="shared" si="9"/>
        <v>6.7919999999999989</v>
      </c>
      <c r="G35" s="6">
        <f t="shared" si="9"/>
        <v>6.8759999999999994</v>
      </c>
      <c r="H35" s="6">
        <f t="shared" si="9"/>
        <v>6.9629999999999992</v>
      </c>
      <c r="I35" s="6">
        <f t="shared" si="9"/>
        <v>7.0499999999999989</v>
      </c>
    </row>
    <row r="36" spans="1:9" x14ac:dyDescent="0.2">
      <c r="A36" s="8" t="s">
        <v>132</v>
      </c>
      <c r="D36" s="42">
        <f>D34-D35</f>
        <v>0.88200000000000212</v>
      </c>
      <c r="E36" s="42">
        <f t="shared" ref="E36:I36" si="10">E34-E35</f>
        <v>8.3650000000000038</v>
      </c>
      <c r="F36" s="42">
        <f t="shared" si="10"/>
        <v>15.847999999999999</v>
      </c>
      <c r="G36" s="42">
        <f t="shared" si="10"/>
        <v>16.043999999999997</v>
      </c>
      <c r="H36" s="42">
        <f t="shared" si="10"/>
        <v>16.247</v>
      </c>
      <c r="I36" s="42">
        <f t="shared" si="10"/>
        <v>16.449999999999996</v>
      </c>
    </row>
    <row r="37" spans="1:9" x14ac:dyDescent="0.2">
      <c r="A37" s="8" t="s">
        <v>133</v>
      </c>
      <c r="D37" s="6">
        <v>0</v>
      </c>
      <c r="E37" s="6">
        <v>0</v>
      </c>
      <c r="F37" s="6">
        <v>0</v>
      </c>
      <c r="G37" s="6">
        <v>0</v>
      </c>
      <c r="H37" s="6">
        <v>0</v>
      </c>
      <c r="I37" s="6">
        <v>0</v>
      </c>
    </row>
    <row r="38" spans="1:9" x14ac:dyDescent="0.2">
      <c r="A38" s="8" t="s">
        <v>145</v>
      </c>
      <c r="D38" s="44">
        <f>D36-D37</f>
        <v>0.88200000000000212</v>
      </c>
      <c r="E38" s="44">
        <f t="shared" ref="E38:I38" si="11">E36-E37</f>
        <v>8.3650000000000038</v>
      </c>
      <c r="F38" s="44">
        <f t="shared" si="11"/>
        <v>15.847999999999999</v>
      </c>
      <c r="G38" s="44">
        <f t="shared" si="11"/>
        <v>16.043999999999997</v>
      </c>
      <c r="H38" s="44">
        <f t="shared" si="11"/>
        <v>16.247</v>
      </c>
      <c r="I38" s="44">
        <f t="shared" si="11"/>
        <v>16.449999999999996</v>
      </c>
    </row>
    <row r="39" spans="1:9" x14ac:dyDescent="0.2">
      <c r="A39" s="12" t="s">
        <v>146</v>
      </c>
      <c r="B39" s="6"/>
      <c r="C39" s="6"/>
      <c r="D39" s="43">
        <f>D38</f>
        <v>0.88200000000000212</v>
      </c>
      <c r="E39" s="43">
        <f>E38+D38</f>
        <v>9.2470000000000052</v>
      </c>
      <c r="F39" s="43">
        <f>E39+F38</f>
        <v>25.095000000000006</v>
      </c>
      <c r="G39" s="43">
        <f t="shared" ref="G39:I39" si="12">F39+G38</f>
        <v>41.139000000000003</v>
      </c>
      <c r="H39" s="43">
        <f t="shared" si="12"/>
        <v>57.386000000000003</v>
      </c>
      <c r="I39" s="43">
        <f t="shared" si="12"/>
        <v>73.835999999999999</v>
      </c>
    </row>
  </sheetData>
  <mergeCells count="11">
    <mergeCell ref="B4:C4"/>
    <mergeCell ref="D4:I4"/>
    <mergeCell ref="A2:I2"/>
    <mergeCell ref="A1:I1"/>
    <mergeCell ref="A3:I3"/>
    <mergeCell ref="B23:C23"/>
    <mergeCell ref="D23:I23"/>
    <mergeCell ref="A20:I20"/>
    <mergeCell ref="A19:I19"/>
    <mergeCell ref="A21:I21"/>
    <mergeCell ref="A22:I22"/>
  </mergeCells>
  <pageMargins left="0.7" right="0.7" top="0.75" bottom="0.75" header="0.3" footer="0.3"/>
  <ignoredErrors>
    <ignoredError sqref="D29:I2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13" workbookViewId="0">
      <selection activeCell="A49" sqref="A49"/>
    </sheetView>
  </sheetViews>
  <sheetFormatPr baseColWidth="10" defaultRowHeight="15" x14ac:dyDescent="0.2"/>
  <cols>
    <col min="1" max="1" width="38.6640625" customWidth="1"/>
  </cols>
  <sheetData>
    <row r="1" spans="1:10" x14ac:dyDescent="0.2">
      <c r="A1" s="153" t="s">
        <v>147</v>
      </c>
      <c r="B1" s="153"/>
      <c r="C1" s="153"/>
      <c r="D1" s="153"/>
      <c r="E1" s="153"/>
      <c r="F1" s="153"/>
      <c r="G1" s="153"/>
      <c r="H1" s="153"/>
      <c r="I1" s="153"/>
      <c r="J1" s="153"/>
    </row>
    <row r="2" spans="1:10" ht="15.75" x14ac:dyDescent="0.25">
      <c r="A2" s="152" t="s">
        <v>148</v>
      </c>
      <c r="B2" s="152"/>
      <c r="C2" s="152"/>
      <c r="D2" s="152"/>
      <c r="E2" s="152"/>
      <c r="F2" s="152"/>
      <c r="G2" s="152"/>
      <c r="H2" s="152"/>
      <c r="I2" s="152"/>
      <c r="J2" s="152"/>
    </row>
    <row r="3" spans="1:10" x14ac:dyDescent="0.2">
      <c r="A3" s="153" t="s">
        <v>13</v>
      </c>
      <c r="B3" s="153"/>
      <c r="C3" s="153"/>
      <c r="D3" s="153"/>
      <c r="E3" s="153"/>
      <c r="F3" s="153"/>
      <c r="G3" s="153"/>
      <c r="H3" s="153"/>
      <c r="I3" s="153"/>
      <c r="J3" s="153"/>
    </row>
    <row r="4" spans="1:10" x14ac:dyDescent="0.2">
      <c r="A4" s="7" t="s">
        <v>2</v>
      </c>
      <c r="B4" s="151" t="s">
        <v>3</v>
      </c>
      <c r="C4" s="151"/>
      <c r="D4" s="151" t="s">
        <v>4</v>
      </c>
      <c r="E4" s="151"/>
      <c r="F4" s="151"/>
      <c r="G4" s="151"/>
      <c r="H4" s="151"/>
      <c r="I4" s="151"/>
      <c r="J4" s="158" t="s">
        <v>153</v>
      </c>
    </row>
    <row r="5" spans="1:10" x14ac:dyDescent="0.2">
      <c r="A5" s="9" t="s">
        <v>9</v>
      </c>
      <c r="B5" s="11">
        <v>1</v>
      </c>
      <c r="C5" s="11">
        <v>2</v>
      </c>
      <c r="D5" s="32">
        <v>3</v>
      </c>
      <c r="E5" s="11">
        <v>4</v>
      </c>
      <c r="F5" s="11">
        <v>5</v>
      </c>
      <c r="G5" s="11">
        <v>6</v>
      </c>
      <c r="H5" s="11">
        <v>7</v>
      </c>
      <c r="I5" s="11">
        <v>8</v>
      </c>
      <c r="J5" s="156"/>
    </row>
    <row r="6" spans="1:10" x14ac:dyDescent="0.2">
      <c r="A6" s="6" t="s">
        <v>5</v>
      </c>
      <c r="B6" s="6"/>
      <c r="C6" s="6"/>
      <c r="D6" s="10">
        <v>0.6</v>
      </c>
      <c r="E6" s="10">
        <v>0.8</v>
      </c>
      <c r="F6" s="10">
        <v>1</v>
      </c>
      <c r="G6" s="10">
        <v>1</v>
      </c>
      <c r="H6" s="10">
        <v>1</v>
      </c>
      <c r="I6" s="10">
        <v>1</v>
      </c>
      <c r="J6" s="159"/>
    </row>
    <row r="7" spans="1:10" ht="15.75" x14ac:dyDescent="0.2">
      <c r="A7" s="45" t="s">
        <v>149</v>
      </c>
    </row>
    <row r="8" spans="1:10" x14ac:dyDescent="0.2">
      <c r="A8" s="27" t="s">
        <v>150</v>
      </c>
      <c r="B8" s="3">
        <f>Hoja5!B25</f>
        <v>17.2</v>
      </c>
      <c r="C8" s="3">
        <f>Hoja5!C25</f>
        <v>16.600000000000001</v>
      </c>
      <c r="D8" s="3">
        <f>Hoja5!D25</f>
        <v>5.4399999999999995</v>
      </c>
      <c r="E8" s="3">
        <f>Hoja5!E25</f>
        <v>0.42000000000000004</v>
      </c>
      <c r="F8" s="3">
        <f>Hoja5!F25</f>
        <v>0.42000000000000004</v>
      </c>
      <c r="G8" s="3">
        <f>Hoja5!G25</f>
        <v>0</v>
      </c>
      <c r="H8" s="3">
        <f>Hoja5!H25</f>
        <v>0</v>
      </c>
      <c r="I8" s="3">
        <f>Hoja5!I25</f>
        <v>0</v>
      </c>
    </row>
    <row r="9" spans="1:10" x14ac:dyDescent="0.2">
      <c r="A9" s="27" t="s">
        <v>151</v>
      </c>
      <c r="D9" s="42">
        <f>Hoja6!D26</f>
        <v>37.200000000000003</v>
      </c>
      <c r="E9" s="42">
        <f>Hoja6!E26</f>
        <v>49.6</v>
      </c>
      <c r="F9" s="42">
        <f>Hoja6!F26</f>
        <v>62</v>
      </c>
      <c r="G9" s="42">
        <f>Hoja6!G26</f>
        <v>62</v>
      </c>
      <c r="H9" s="42">
        <f>Hoja6!H26</f>
        <v>62</v>
      </c>
      <c r="I9" s="42">
        <f>Hoja6!I26</f>
        <v>62</v>
      </c>
    </row>
    <row r="10" spans="1:10" x14ac:dyDescent="0.2">
      <c r="A10" s="27" t="s">
        <v>152</v>
      </c>
      <c r="B10" s="6"/>
      <c r="C10" s="6"/>
      <c r="D10" s="6"/>
      <c r="E10" s="6"/>
      <c r="F10" s="6"/>
      <c r="G10" s="6"/>
      <c r="H10" s="6"/>
      <c r="I10" s="6"/>
      <c r="J10" s="28">
        <f>Hoja1!L24+Hoja3!I59</f>
        <v>28.57</v>
      </c>
    </row>
    <row r="11" spans="1:10" x14ac:dyDescent="0.2">
      <c r="A11" s="27" t="s">
        <v>155</v>
      </c>
      <c r="B11" s="30">
        <f>B8+B9+B10</f>
        <v>17.2</v>
      </c>
      <c r="C11" s="30">
        <f t="shared" ref="C11:J11" si="0">C8+C9+C10</f>
        <v>16.600000000000001</v>
      </c>
      <c r="D11" s="30">
        <f t="shared" si="0"/>
        <v>42.64</v>
      </c>
      <c r="E11" s="30">
        <f t="shared" si="0"/>
        <v>50.02</v>
      </c>
      <c r="F11" s="30">
        <f t="shared" si="0"/>
        <v>62.42</v>
      </c>
      <c r="G11" s="30">
        <f t="shared" si="0"/>
        <v>62</v>
      </c>
      <c r="H11" s="30">
        <f t="shared" si="0"/>
        <v>62</v>
      </c>
      <c r="I11" s="30">
        <f t="shared" si="0"/>
        <v>62</v>
      </c>
      <c r="J11" s="30">
        <f t="shared" si="0"/>
        <v>28.57</v>
      </c>
    </row>
    <row r="12" spans="1:10" x14ac:dyDescent="0.2">
      <c r="A12" s="27" t="s">
        <v>156</v>
      </c>
    </row>
    <row r="13" spans="1:10" x14ac:dyDescent="0.2">
      <c r="A13" s="27" t="s">
        <v>157</v>
      </c>
      <c r="B13" s="3">
        <f>Hoja5!B11</f>
        <v>17.2</v>
      </c>
      <c r="C13" s="3">
        <f>Hoja5!C11</f>
        <v>16.600000000000001</v>
      </c>
      <c r="D13" s="3">
        <f>Hoja5!D11</f>
        <v>5.46</v>
      </c>
      <c r="E13" s="3">
        <f>Hoja5!E11</f>
        <v>0.39999999999999947</v>
      </c>
      <c r="F13" s="3">
        <f>Hoja5!F11</f>
        <v>0.41000000000000014</v>
      </c>
      <c r="G13" s="3">
        <f>Hoja5!G11</f>
        <v>0</v>
      </c>
      <c r="H13" s="3">
        <f>Hoja5!H11</f>
        <v>0</v>
      </c>
      <c r="I13" s="3">
        <f>Hoja5!I11</f>
        <v>4</v>
      </c>
      <c r="J13" s="3"/>
    </row>
    <row r="14" spans="1:10" ht="30" x14ac:dyDescent="0.2">
      <c r="A14" s="27" t="s">
        <v>161</v>
      </c>
      <c r="D14" s="3">
        <f>Hoja3!D20</f>
        <v>32</v>
      </c>
      <c r="E14" s="3">
        <f>Hoja3!E20</f>
        <v>34</v>
      </c>
      <c r="F14" s="3">
        <f>Hoja3!F20</f>
        <v>36</v>
      </c>
      <c r="G14" s="3">
        <f>Hoja3!G20</f>
        <v>36</v>
      </c>
      <c r="H14" s="3">
        <f>Hoja3!H20</f>
        <v>36</v>
      </c>
      <c r="I14" s="3">
        <f>Hoja3!I20</f>
        <v>36</v>
      </c>
    </row>
    <row r="15" spans="1:10" x14ac:dyDescent="0.2">
      <c r="A15" s="33" t="s">
        <v>159</v>
      </c>
      <c r="D15">
        <f>Hoja1!D41</f>
        <v>1.44</v>
      </c>
      <c r="E15">
        <f>Hoja1!E41</f>
        <v>1.1499999999999999</v>
      </c>
      <c r="F15">
        <f>Hoja1!F41</f>
        <v>0.86</v>
      </c>
      <c r="G15">
        <f>Hoja1!G41</f>
        <v>0.57999999999999996</v>
      </c>
      <c r="H15">
        <f>Hoja1!H41</f>
        <v>0.28999999999999998</v>
      </c>
      <c r="I15">
        <f>Hoja1!I41</f>
        <v>0</v>
      </c>
    </row>
    <row r="16" spans="1:10" x14ac:dyDescent="0.2">
      <c r="A16" s="33" t="s">
        <v>160</v>
      </c>
      <c r="D16" s="49">
        <f>Hoja1!D42</f>
        <v>0.8</v>
      </c>
      <c r="E16" s="49">
        <f>Hoja1!E42</f>
        <v>0.8</v>
      </c>
      <c r="F16" s="49">
        <f>Hoja1!F42</f>
        <v>0.8</v>
      </c>
      <c r="G16" s="49">
        <f>Hoja1!G42</f>
        <v>0.8</v>
      </c>
      <c r="H16" s="49">
        <f>Hoja1!H42</f>
        <v>0.8</v>
      </c>
      <c r="I16" s="49">
        <f>Hoja1!I42</f>
        <v>0</v>
      </c>
    </row>
    <row r="17" spans="1:10" x14ac:dyDescent="0.2">
      <c r="A17" s="33" t="s">
        <v>162</v>
      </c>
      <c r="D17" s="3">
        <f>Hoja6!D35</f>
        <v>0.37800000000000084</v>
      </c>
      <c r="E17" s="3">
        <f>Hoja6!E35</f>
        <v>3.5850000000000013</v>
      </c>
      <c r="F17" s="3">
        <f>Hoja6!F35</f>
        <v>6.7919999999999989</v>
      </c>
      <c r="G17" s="3">
        <f>Hoja6!G35</f>
        <v>6.8759999999999994</v>
      </c>
      <c r="H17" s="3">
        <f>Hoja6!H35</f>
        <v>6.9629999999999992</v>
      </c>
      <c r="I17" s="3">
        <f>Hoja6!I35</f>
        <v>7.0499999999999989</v>
      </c>
    </row>
    <row r="18" spans="1:10" x14ac:dyDescent="0.2">
      <c r="A18" s="33" t="s">
        <v>163</v>
      </c>
      <c r="D18">
        <v>0</v>
      </c>
      <c r="E18">
        <v>0</v>
      </c>
      <c r="F18">
        <v>0</v>
      </c>
      <c r="G18">
        <v>0</v>
      </c>
      <c r="H18">
        <v>0</v>
      </c>
      <c r="I18">
        <v>0</v>
      </c>
    </row>
    <row r="19" spans="1:10" x14ac:dyDescent="0.2">
      <c r="A19" s="33" t="s">
        <v>164</v>
      </c>
      <c r="B19" s="30">
        <f>B13+B14+B15+B16+B17+B18</f>
        <v>17.2</v>
      </c>
      <c r="C19" s="30">
        <f t="shared" ref="C19:J19" si="1">C13+C14+C15+C16+C17+C18</f>
        <v>16.600000000000001</v>
      </c>
      <c r="D19" s="30">
        <f t="shared" si="1"/>
        <v>40.077999999999996</v>
      </c>
      <c r="E19" s="30">
        <f t="shared" si="1"/>
        <v>39.934999999999995</v>
      </c>
      <c r="F19" s="30">
        <f t="shared" si="1"/>
        <v>44.861999999999995</v>
      </c>
      <c r="G19" s="30">
        <f t="shared" si="1"/>
        <v>44.255999999999993</v>
      </c>
      <c r="H19" s="30">
        <f t="shared" si="1"/>
        <v>44.052999999999997</v>
      </c>
      <c r="I19" s="30">
        <f t="shared" si="1"/>
        <v>47.05</v>
      </c>
      <c r="J19" s="30">
        <f t="shared" si="1"/>
        <v>0</v>
      </c>
    </row>
    <row r="20" spans="1:10" x14ac:dyDescent="0.2">
      <c r="A20" s="33" t="s">
        <v>165</v>
      </c>
      <c r="B20" s="30">
        <f>B11-B19</f>
        <v>0</v>
      </c>
      <c r="C20" s="30">
        <f t="shared" ref="C20:J20" si="2">C11-C19</f>
        <v>0</v>
      </c>
      <c r="D20" s="30">
        <f t="shared" si="2"/>
        <v>2.5620000000000047</v>
      </c>
      <c r="E20" s="30">
        <f t="shared" si="2"/>
        <v>10.085000000000008</v>
      </c>
      <c r="F20" s="30">
        <f t="shared" si="2"/>
        <v>17.558000000000007</v>
      </c>
      <c r="G20" s="30">
        <f t="shared" si="2"/>
        <v>17.744000000000007</v>
      </c>
      <c r="H20" s="30">
        <f t="shared" si="2"/>
        <v>17.947000000000003</v>
      </c>
      <c r="I20" s="30">
        <f t="shared" si="2"/>
        <v>14.950000000000003</v>
      </c>
      <c r="J20" s="30">
        <f t="shared" si="2"/>
        <v>28.57</v>
      </c>
    </row>
    <row r="21" spans="1:10" x14ac:dyDescent="0.2">
      <c r="A21" s="33" t="s">
        <v>166</v>
      </c>
      <c r="B21" s="30">
        <f>B20</f>
        <v>0</v>
      </c>
      <c r="C21" s="30">
        <f>C20+B20</f>
        <v>0</v>
      </c>
      <c r="D21" s="30">
        <f>C21+D20</f>
        <v>2.5620000000000047</v>
      </c>
      <c r="E21" s="30">
        <f t="shared" ref="E21:J21" si="3">D21+E20</f>
        <v>12.647000000000013</v>
      </c>
      <c r="F21" s="30">
        <f t="shared" si="3"/>
        <v>30.20500000000002</v>
      </c>
      <c r="G21" s="30">
        <f t="shared" si="3"/>
        <v>47.949000000000026</v>
      </c>
      <c r="H21" s="30">
        <f t="shared" si="3"/>
        <v>65.896000000000029</v>
      </c>
      <c r="I21" s="30">
        <f t="shared" si="3"/>
        <v>80.846000000000032</v>
      </c>
      <c r="J21" s="30">
        <f t="shared" si="3"/>
        <v>109.41600000000003</v>
      </c>
    </row>
    <row r="22" spans="1:10" x14ac:dyDescent="0.2">
      <c r="A22" s="33"/>
    </row>
    <row r="23" spans="1:10" x14ac:dyDescent="0.2">
      <c r="A23" s="33"/>
    </row>
    <row r="24" spans="1:10" x14ac:dyDescent="0.2">
      <c r="A24" s="153" t="s">
        <v>167</v>
      </c>
      <c r="B24" s="153"/>
      <c r="C24" s="153"/>
      <c r="D24" s="153"/>
      <c r="E24" s="153"/>
      <c r="F24" s="153"/>
      <c r="G24" s="153"/>
      <c r="H24" s="153"/>
      <c r="I24" s="153"/>
      <c r="J24" s="153"/>
    </row>
    <row r="25" spans="1:10" ht="15.75" x14ac:dyDescent="0.25">
      <c r="A25" s="152" t="s">
        <v>148</v>
      </c>
      <c r="B25" s="152"/>
      <c r="C25" s="152"/>
      <c r="D25" s="152"/>
      <c r="E25" s="152"/>
      <c r="F25" s="152"/>
      <c r="G25" s="152"/>
      <c r="H25" s="152"/>
      <c r="I25" s="152"/>
      <c r="J25" s="152"/>
    </row>
    <row r="26" spans="1:10" ht="15.75" customHeight="1" x14ac:dyDescent="0.2">
      <c r="A26" s="163" t="s">
        <v>137</v>
      </c>
      <c r="B26" s="163"/>
      <c r="C26" s="163"/>
      <c r="D26" s="163"/>
      <c r="E26" s="163"/>
      <c r="F26" s="163"/>
      <c r="G26" s="163"/>
      <c r="H26" s="163"/>
      <c r="I26" s="163"/>
      <c r="J26" s="163"/>
    </row>
    <row r="27" spans="1:10" x14ac:dyDescent="0.2">
      <c r="A27" s="153" t="s">
        <v>13</v>
      </c>
      <c r="B27" s="153"/>
      <c r="C27" s="153"/>
      <c r="D27" s="153"/>
      <c r="E27" s="153"/>
      <c r="F27" s="153"/>
      <c r="G27" s="153"/>
      <c r="H27" s="153"/>
      <c r="I27" s="153"/>
      <c r="J27" s="153"/>
    </row>
    <row r="28" spans="1:10" x14ac:dyDescent="0.2">
      <c r="A28" s="7" t="s">
        <v>2</v>
      </c>
      <c r="B28" s="151" t="s">
        <v>3</v>
      </c>
      <c r="C28" s="151"/>
      <c r="D28" s="151" t="s">
        <v>4</v>
      </c>
      <c r="E28" s="151"/>
      <c r="F28" s="151"/>
      <c r="G28" s="151"/>
      <c r="H28" s="151"/>
      <c r="I28" s="151"/>
      <c r="J28" s="158" t="s">
        <v>153</v>
      </c>
    </row>
    <row r="29" spans="1:10" x14ac:dyDescent="0.2">
      <c r="A29" s="9" t="s">
        <v>9</v>
      </c>
      <c r="B29" s="11">
        <v>1</v>
      </c>
      <c r="C29" s="11">
        <v>2</v>
      </c>
      <c r="D29" s="32">
        <v>3</v>
      </c>
      <c r="E29" s="11">
        <v>4</v>
      </c>
      <c r="F29" s="11">
        <v>5</v>
      </c>
      <c r="G29" s="11">
        <v>6</v>
      </c>
      <c r="H29" s="11">
        <v>7</v>
      </c>
      <c r="I29" s="11">
        <v>8</v>
      </c>
      <c r="J29" s="156"/>
    </row>
    <row r="30" spans="1:10" x14ac:dyDescent="0.2">
      <c r="A30" s="6" t="s">
        <v>5</v>
      </c>
      <c r="B30" s="6"/>
      <c r="C30" s="6"/>
      <c r="D30" s="10">
        <v>0.6</v>
      </c>
      <c r="E30" s="10">
        <v>0.8</v>
      </c>
      <c r="F30" s="10">
        <v>1</v>
      </c>
      <c r="G30" s="10">
        <v>1</v>
      </c>
      <c r="H30" s="10">
        <v>1</v>
      </c>
      <c r="I30" s="10">
        <v>1</v>
      </c>
      <c r="J30" s="159"/>
    </row>
    <row r="31" spans="1:10" x14ac:dyDescent="0.2">
      <c r="A31" s="33" t="s">
        <v>149</v>
      </c>
    </row>
    <row r="32" spans="1:10" x14ac:dyDescent="0.2">
      <c r="A32" s="33" t="s">
        <v>150</v>
      </c>
      <c r="B32" s="3">
        <f>Hoja5!B25</f>
        <v>17.2</v>
      </c>
      <c r="C32" s="3">
        <f>Hoja5!C25</f>
        <v>16.600000000000001</v>
      </c>
      <c r="D32" s="3">
        <f>Hoja5!D25</f>
        <v>5.4399999999999995</v>
      </c>
      <c r="E32" s="3">
        <f>Hoja5!E25</f>
        <v>0.42000000000000004</v>
      </c>
      <c r="F32" s="3">
        <f>Hoja5!F25</f>
        <v>0.42000000000000004</v>
      </c>
      <c r="G32" s="3"/>
      <c r="H32" s="3"/>
      <c r="I32" s="3"/>
      <c r="J32" s="3"/>
    </row>
    <row r="33" spans="1:10" x14ac:dyDescent="0.2">
      <c r="A33" s="33" t="s">
        <v>168</v>
      </c>
      <c r="D33" s="42">
        <f>Hoja6!D30</f>
        <v>2.7000000000000028</v>
      </c>
      <c r="E33" s="42">
        <f>Hoja6!E30</f>
        <v>13.100000000000005</v>
      </c>
      <c r="F33" s="42">
        <f>Hoja6!F30</f>
        <v>23.499999999999996</v>
      </c>
      <c r="G33" s="42">
        <f>Hoja6!G30</f>
        <v>23.499999999999996</v>
      </c>
      <c r="H33" s="42">
        <f>Hoja6!H30</f>
        <v>23.499999999999996</v>
      </c>
      <c r="I33" s="42">
        <f>Hoja6!I30</f>
        <v>23.499999999999996</v>
      </c>
      <c r="J33" s="42"/>
    </row>
    <row r="34" spans="1:10" x14ac:dyDescent="0.2">
      <c r="A34" s="33" t="s">
        <v>169</v>
      </c>
      <c r="D34">
        <f>Hoja1!F24</f>
        <v>2.2000000000000002</v>
      </c>
      <c r="E34">
        <f>Hoja1!G24</f>
        <v>2.2000000000000002</v>
      </c>
      <c r="F34">
        <f>Hoja1!H24</f>
        <v>2.2000000000000002</v>
      </c>
      <c r="G34">
        <f>Hoja1!I24</f>
        <v>2.2000000000000002</v>
      </c>
      <c r="H34">
        <f>Hoja1!J24</f>
        <v>2.2000000000000002</v>
      </c>
      <c r="I34">
        <f>Hoja1!K24</f>
        <v>2.2000000000000002</v>
      </c>
    </row>
    <row r="35" spans="1:10" x14ac:dyDescent="0.2">
      <c r="A35" s="33" t="s">
        <v>170</v>
      </c>
      <c r="D35">
        <f>Hoja1!F32</f>
        <v>0.3</v>
      </c>
      <c r="E35">
        <f>Hoja1!G32</f>
        <v>0.3</v>
      </c>
      <c r="F35">
        <f>Hoja1!H32</f>
        <v>0.3</v>
      </c>
      <c r="G35">
        <f>Hoja1!I32</f>
        <v>0.3</v>
      </c>
      <c r="H35">
        <f>Hoja1!J32</f>
        <v>0.3</v>
      </c>
      <c r="I35">
        <f>Hoja1!K32</f>
        <v>0.3</v>
      </c>
    </row>
    <row r="36" spans="1:10" x14ac:dyDescent="0.2">
      <c r="A36" s="33" t="s">
        <v>171</v>
      </c>
      <c r="J36" s="3">
        <f>J10</f>
        <v>28.57</v>
      </c>
    </row>
    <row r="37" spans="1:10" x14ac:dyDescent="0.2">
      <c r="A37" s="33" t="s">
        <v>155</v>
      </c>
      <c r="B37" s="30">
        <f>B32+B33+B34+B35+B36</f>
        <v>17.2</v>
      </c>
      <c r="C37" s="30">
        <f t="shared" ref="C37:J37" si="4">C32+C33+C34+C35+C36</f>
        <v>16.600000000000001</v>
      </c>
      <c r="D37" s="30">
        <f t="shared" si="4"/>
        <v>10.640000000000004</v>
      </c>
      <c r="E37" s="30">
        <f t="shared" si="4"/>
        <v>16.020000000000007</v>
      </c>
      <c r="F37" s="30">
        <f t="shared" si="4"/>
        <v>26.419999999999998</v>
      </c>
      <c r="G37" s="30">
        <f t="shared" si="4"/>
        <v>25.999999999999996</v>
      </c>
      <c r="H37" s="30">
        <f t="shared" si="4"/>
        <v>25.999999999999996</v>
      </c>
      <c r="I37" s="30">
        <f t="shared" si="4"/>
        <v>25.999999999999996</v>
      </c>
      <c r="J37" s="30">
        <f t="shared" si="4"/>
        <v>28.57</v>
      </c>
    </row>
    <row r="38" spans="1:10" x14ac:dyDescent="0.2">
      <c r="A38" s="33" t="s">
        <v>156</v>
      </c>
    </row>
    <row r="39" spans="1:10" x14ac:dyDescent="0.2">
      <c r="A39" s="33" t="s">
        <v>157</v>
      </c>
      <c r="B39" s="3">
        <f>B13</f>
        <v>17.2</v>
      </c>
      <c r="C39" s="3">
        <f t="shared" ref="C39:I39" si="5">C13</f>
        <v>16.600000000000001</v>
      </c>
      <c r="D39" s="3">
        <f t="shared" si="5"/>
        <v>5.46</v>
      </c>
      <c r="E39" s="3">
        <f t="shared" si="5"/>
        <v>0.39999999999999947</v>
      </c>
      <c r="F39" s="3">
        <f t="shared" si="5"/>
        <v>0.41000000000000014</v>
      </c>
      <c r="G39" s="3">
        <f t="shared" si="5"/>
        <v>0</v>
      </c>
      <c r="H39" s="3">
        <f t="shared" si="5"/>
        <v>0</v>
      </c>
      <c r="I39" s="3">
        <f t="shared" si="5"/>
        <v>4</v>
      </c>
      <c r="J39" s="3"/>
    </row>
    <row r="40" spans="1:10" x14ac:dyDescent="0.2">
      <c r="A40" s="33" t="s">
        <v>172</v>
      </c>
      <c r="D40">
        <f>D15</f>
        <v>1.44</v>
      </c>
      <c r="E40">
        <f t="shared" ref="E40:I40" si="6">E15</f>
        <v>1.1499999999999999</v>
      </c>
      <c r="F40">
        <f t="shared" si="6"/>
        <v>0.86</v>
      </c>
      <c r="G40">
        <f t="shared" si="6"/>
        <v>0.57999999999999996</v>
      </c>
      <c r="H40">
        <f t="shared" si="6"/>
        <v>0.28999999999999998</v>
      </c>
      <c r="I40">
        <f t="shared" si="6"/>
        <v>0</v>
      </c>
    </row>
    <row r="41" spans="1:10" x14ac:dyDescent="0.2">
      <c r="A41" s="33" t="s">
        <v>173</v>
      </c>
      <c r="D41" s="3">
        <f>D16</f>
        <v>0.8</v>
      </c>
      <c r="E41" s="3">
        <f t="shared" ref="E41:I41" si="7">E16</f>
        <v>0.8</v>
      </c>
      <c r="F41" s="3">
        <f t="shared" si="7"/>
        <v>0.8</v>
      </c>
      <c r="G41" s="3">
        <f t="shared" si="7"/>
        <v>0.8</v>
      </c>
      <c r="H41" s="3">
        <f t="shared" si="7"/>
        <v>0.8</v>
      </c>
      <c r="I41" s="3">
        <f t="shared" si="7"/>
        <v>0</v>
      </c>
    </row>
    <row r="42" spans="1:10" x14ac:dyDescent="0.2">
      <c r="A42" s="33" t="s">
        <v>174</v>
      </c>
      <c r="D42" s="3">
        <f>D17</f>
        <v>0.37800000000000084</v>
      </c>
      <c r="E42" s="3">
        <f t="shared" ref="E42:I42" si="8">E17</f>
        <v>3.5850000000000013</v>
      </c>
      <c r="F42" s="3">
        <f t="shared" si="8"/>
        <v>6.7919999999999989</v>
      </c>
      <c r="G42" s="3">
        <f t="shared" si="8"/>
        <v>6.8759999999999994</v>
      </c>
      <c r="H42" s="3">
        <f t="shared" si="8"/>
        <v>6.9629999999999992</v>
      </c>
      <c r="I42" s="3">
        <f t="shared" si="8"/>
        <v>7.0499999999999989</v>
      </c>
    </row>
    <row r="43" spans="1:10" x14ac:dyDescent="0.2">
      <c r="A43" s="33" t="s">
        <v>175</v>
      </c>
      <c r="D43" s="3">
        <v>0</v>
      </c>
      <c r="E43" s="3">
        <v>0</v>
      </c>
      <c r="F43" s="3">
        <v>0</v>
      </c>
      <c r="G43" s="3">
        <v>0</v>
      </c>
      <c r="H43" s="3">
        <v>0</v>
      </c>
      <c r="I43" s="3">
        <v>0</v>
      </c>
    </row>
    <row r="44" spans="1:10" x14ac:dyDescent="0.2">
      <c r="A44" s="33" t="s">
        <v>164</v>
      </c>
      <c r="B44" s="30">
        <f>B39+B40+B41+B42+B43</f>
        <v>17.2</v>
      </c>
      <c r="C44" s="30">
        <f t="shared" ref="C44:I44" si="9">C39+C40+C41+C42+C43</f>
        <v>16.600000000000001</v>
      </c>
      <c r="D44" s="30">
        <f t="shared" si="9"/>
        <v>8.0780000000000012</v>
      </c>
      <c r="E44" s="30">
        <f t="shared" si="9"/>
        <v>5.9350000000000005</v>
      </c>
      <c r="F44" s="30">
        <f t="shared" si="9"/>
        <v>8.8619999999999983</v>
      </c>
      <c r="G44" s="30">
        <f t="shared" si="9"/>
        <v>8.2560000000000002</v>
      </c>
      <c r="H44" s="30">
        <f t="shared" si="9"/>
        <v>8.052999999999999</v>
      </c>
      <c r="I44" s="30">
        <f t="shared" si="9"/>
        <v>11.049999999999999</v>
      </c>
      <c r="J44" s="30"/>
    </row>
    <row r="45" spans="1:10" x14ac:dyDescent="0.2">
      <c r="A45" s="33" t="s">
        <v>165</v>
      </c>
      <c r="B45" s="50">
        <f>B37-B44</f>
        <v>0</v>
      </c>
      <c r="C45" s="50">
        <f t="shared" ref="C45:J45" si="10">C37-C44</f>
        <v>0</v>
      </c>
      <c r="D45" s="50">
        <f t="shared" si="10"/>
        <v>2.5620000000000029</v>
      </c>
      <c r="E45" s="50">
        <f t="shared" si="10"/>
        <v>10.085000000000006</v>
      </c>
      <c r="F45" s="50">
        <f t="shared" si="10"/>
        <v>17.558</v>
      </c>
      <c r="G45" s="50">
        <f t="shared" si="10"/>
        <v>17.743999999999996</v>
      </c>
      <c r="H45" s="50">
        <f t="shared" si="10"/>
        <v>17.946999999999996</v>
      </c>
      <c r="I45" s="50">
        <f t="shared" si="10"/>
        <v>14.949999999999998</v>
      </c>
      <c r="J45" s="50">
        <f t="shared" si="10"/>
        <v>28.57</v>
      </c>
    </row>
    <row r="46" spans="1:10" x14ac:dyDescent="0.2">
      <c r="A46" s="34" t="s">
        <v>176</v>
      </c>
      <c r="B46" s="30">
        <f>B45</f>
        <v>0</v>
      </c>
      <c r="C46" s="30">
        <f>C45+B45</f>
        <v>0</v>
      </c>
      <c r="D46" s="30">
        <f>C46+D45</f>
        <v>2.5620000000000029</v>
      </c>
      <c r="E46" s="30">
        <f t="shared" ref="E46:J46" si="11">D46+E45</f>
        <v>12.647000000000009</v>
      </c>
      <c r="F46" s="30">
        <f t="shared" si="11"/>
        <v>30.205000000000009</v>
      </c>
      <c r="G46" s="30">
        <f t="shared" si="11"/>
        <v>47.949000000000005</v>
      </c>
      <c r="H46" s="30">
        <f t="shared" si="11"/>
        <v>65.896000000000001</v>
      </c>
      <c r="I46" s="30">
        <f t="shared" si="11"/>
        <v>80.846000000000004</v>
      </c>
      <c r="J46" s="30">
        <f t="shared" si="11"/>
        <v>109.416</v>
      </c>
    </row>
  </sheetData>
  <mergeCells count="13">
    <mergeCell ref="A24:J24"/>
    <mergeCell ref="A25:J25"/>
    <mergeCell ref="A27:J27"/>
    <mergeCell ref="B28:C28"/>
    <mergeCell ref="D28:I28"/>
    <mergeCell ref="J28:J30"/>
    <mergeCell ref="A26:J26"/>
    <mergeCell ref="B4:C4"/>
    <mergeCell ref="D4:I4"/>
    <mergeCell ref="J4:J6"/>
    <mergeCell ref="A1:J1"/>
    <mergeCell ref="A2:J2"/>
    <mergeCell ref="A3:J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election activeCell="B42" sqref="B42"/>
    </sheetView>
  </sheetViews>
  <sheetFormatPr baseColWidth="10" defaultRowHeight="15" x14ac:dyDescent="0.2"/>
  <cols>
    <col min="1" max="1" width="39.33203125" customWidth="1"/>
  </cols>
  <sheetData>
    <row r="1" spans="1:10" x14ac:dyDescent="0.2">
      <c r="A1" s="153" t="s">
        <v>177</v>
      </c>
      <c r="B1" s="153"/>
      <c r="C1" s="153"/>
      <c r="D1" s="153"/>
      <c r="E1" s="153"/>
      <c r="F1" s="153"/>
      <c r="G1" s="153"/>
      <c r="H1" s="153"/>
      <c r="I1" s="153"/>
      <c r="J1" s="16"/>
    </row>
    <row r="2" spans="1:10" ht="15.75" x14ac:dyDescent="0.25">
      <c r="A2" s="152" t="s">
        <v>178</v>
      </c>
      <c r="B2" s="152"/>
      <c r="C2" s="152"/>
      <c r="D2" s="152"/>
      <c r="E2" s="152"/>
      <c r="F2" s="152"/>
      <c r="G2" s="152"/>
      <c r="H2" s="152"/>
      <c r="I2" s="152"/>
      <c r="J2" s="26"/>
    </row>
    <row r="3" spans="1:10" x14ac:dyDescent="0.2">
      <c r="A3" s="154" t="s">
        <v>13</v>
      </c>
      <c r="B3" s="154"/>
      <c r="C3" s="154"/>
      <c r="D3" s="154"/>
      <c r="E3" s="154"/>
      <c r="F3" s="154"/>
      <c r="G3" s="154"/>
      <c r="H3" s="154"/>
      <c r="I3" s="154"/>
      <c r="J3" s="14"/>
    </row>
    <row r="4" spans="1:10" x14ac:dyDescent="0.2">
      <c r="A4" s="7" t="s">
        <v>2</v>
      </c>
      <c r="B4" s="151" t="s">
        <v>3</v>
      </c>
      <c r="C4" s="151"/>
      <c r="D4" s="151" t="s">
        <v>4</v>
      </c>
      <c r="E4" s="151"/>
      <c r="F4" s="151"/>
      <c r="G4" s="151"/>
      <c r="H4" s="151"/>
      <c r="I4" s="151"/>
      <c r="J4" s="218"/>
    </row>
    <row r="5" spans="1:10" x14ac:dyDescent="0.2">
      <c r="A5" s="9" t="s">
        <v>9</v>
      </c>
      <c r="B5" s="11">
        <v>1</v>
      </c>
      <c r="C5" s="11">
        <v>2</v>
      </c>
      <c r="D5" s="32">
        <v>3</v>
      </c>
      <c r="E5" s="11">
        <v>4</v>
      </c>
      <c r="F5" s="11">
        <v>5</v>
      </c>
      <c r="G5" s="11">
        <v>6</v>
      </c>
      <c r="H5" s="11">
        <v>7</v>
      </c>
      <c r="I5" s="11">
        <v>8</v>
      </c>
      <c r="J5" s="218"/>
    </row>
    <row r="6" spans="1:10" x14ac:dyDescent="0.2">
      <c r="A6" s="6" t="s">
        <v>5</v>
      </c>
      <c r="B6" s="6"/>
      <c r="C6" s="6"/>
      <c r="D6" s="10">
        <v>0.6</v>
      </c>
      <c r="E6" s="10">
        <v>0.8</v>
      </c>
      <c r="F6" s="10">
        <v>1</v>
      </c>
      <c r="G6" s="10">
        <v>1</v>
      </c>
      <c r="H6" s="10">
        <v>1</v>
      </c>
      <c r="I6" s="10">
        <v>1</v>
      </c>
      <c r="J6" s="218"/>
    </row>
    <row r="7" spans="1:10" x14ac:dyDescent="0.2">
      <c r="A7" s="27" t="s">
        <v>179</v>
      </c>
    </row>
    <row r="8" spans="1:10" x14ac:dyDescent="0.2">
      <c r="A8" s="27" t="s">
        <v>180</v>
      </c>
    </row>
    <row r="9" spans="1:10" x14ac:dyDescent="0.2">
      <c r="A9" s="27" t="s">
        <v>181</v>
      </c>
      <c r="D9" s="3">
        <f>Hoja3!D33+Hoja7!D21</f>
        <v>3.8020000000000049</v>
      </c>
      <c r="E9" s="3">
        <f>Hoja3!E33+Hoja7!E21</f>
        <v>13.927000000000012</v>
      </c>
      <c r="F9" s="3">
        <f>Hoja3!F33+Hoja7!F21</f>
        <v>31.535000000000018</v>
      </c>
      <c r="G9" s="3">
        <f>Hoja3!G33+Hoja7!G21</f>
        <v>49.279000000000025</v>
      </c>
      <c r="H9" s="3">
        <f>Hoja3!H33+Hoja7!H21</f>
        <v>67.226000000000028</v>
      </c>
      <c r="I9" s="3">
        <f>Hoja3!I33+Hoja7!I21</f>
        <v>82.17600000000003</v>
      </c>
    </row>
    <row r="10" spans="1:10" x14ac:dyDescent="0.2">
      <c r="A10" s="27" t="s">
        <v>78</v>
      </c>
      <c r="D10">
        <f>Hoja3!D42</f>
        <v>2.88</v>
      </c>
      <c r="E10">
        <f>Hoja3!E42</f>
        <v>3.04</v>
      </c>
      <c r="F10">
        <f>Hoja3!F42</f>
        <v>3.21</v>
      </c>
      <c r="G10">
        <f>Hoja3!G42</f>
        <v>3.21</v>
      </c>
      <c r="H10">
        <f>Hoja3!H42</f>
        <v>3.21</v>
      </c>
      <c r="I10">
        <f>Hoja3!I42</f>
        <v>3.21</v>
      </c>
    </row>
    <row r="11" spans="1:10" x14ac:dyDescent="0.2">
      <c r="A11" s="27" t="s">
        <v>182</v>
      </c>
      <c r="D11" s="3">
        <f>Hoja3!D44</f>
        <v>0.2</v>
      </c>
      <c r="E11" s="3">
        <f>Hoja3!E44</f>
        <v>0.27</v>
      </c>
      <c r="F11" s="3">
        <f>Hoja3!F44</f>
        <v>0.33</v>
      </c>
      <c r="G11" s="3">
        <f>Hoja3!G44</f>
        <v>0.33</v>
      </c>
      <c r="H11" s="3">
        <f>Hoja3!H44</f>
        <v>0.33</v>
      </c>
      <c r="I11" s="3">
        <f>Hoja3!I44</f>
        <v>0.33</v>
      </c>
    </row>
    <row r="12" spans="1:10" x14ac:dyDescent="0.2">
      <c r="A12" s="27" t="s">
        <v>183</v>
      </c>
      <c r="D12">
        <f>Hoja3!D45</f>
        <v>0.21</v>
      </c>
      <c r="E12">
        <f>Hoja3!E45</f>
        <v>0.26</v>
      </c>
      <c r="F12">
        <f>Hoja3!F45</f>
        <v>0.31</v>
      </c>
      <c r="G12">
        <f>Hoja3!G45</f>
        <v>0.31</v>
      </c>
      <c r="H12">
        <f>Hoja3!H45</f>
        <v>0.31</v>
      </c>
      <c r="I12">
        <f>Hoja3!I45</f>
        <v>0.31</v>
      </c>
    </row>
    <row r="13" spans="1:10" x14ac:dyDescent="0.2">
      <c r="A13" s="27" t="s">
        <v>184</v>
      </c>
      <c r="D13">
        <f>Hoja3!D46</f>
        <v>0.93</v>
      </c>
      <c r="E13">
        <f>Hoja3!E46</f>
        <v>1.01</v>
      </c>
      <c r="F13">
        <f>Hoja3!F46</f>
        <v>1.0900000000000001</v>
      </c>
      <c r="G13">
        <f>Hoja3!G46</f>
        <v>1.0900000000000001</v>
      </c>
      <c r="H13">
        <f>Hoja3!H46</f>
        <v>1.0900000000000001</v>
      </c>
      <c r="I13">
        <f>Hoja3!I46</f>
        <v>1.0900000000000001</v>
      </c>
    </row>
    <row r="14" spans="1:10" ht="30" x14ac:dyDescent="0.2">
      <c r="A14" s="27" t="s">
        <v>185</v>
      </c>
      <c r="D14" s="3">
        <v>0</v>
      </c>
      <c r="E14" s="3">
        <v>0</v>
      </c>
      <c r="F14" s="3">
        <v>0</v>
      </c>
      <c r="G14" s="3">
        <v>0</v>
      </c>
      <c r="H14" s="3">
        <v>0</v>
      </c>
      <c r="I14" s="3">
        <v>0</v>
      </c>
    </row>
    <row r="15" spans="1:10" ht="15.75" x14ac:dyDescent="0.25">
      <c r="A15" s="51" t="s">
        <v>186</v>
      </c>
      <c r="B15" s="55"/>
      <c r="C15" s="55"/>
      <c r="D15" s="53">
        <f>SUM(D9:D14)</f>
        <v>8.0220000000000056</v>
      </c>
      <c r="E15" s="53">
        <f t="shared" ref="E15:I15" si="0">SUM(E9:E14)</f>
        <v>18.507000000000016</v>
      </c>
      <c r="F15" s="53">
        <f t="shared" si="0"/>
        <v>36.475000000000023</v>
      </c>
      <c r="G15" s="53">
        <f t="shared" si="0"/>
        <v>54.21900000000003</v>
      </c>
      <c r="H15" s="53">
        <f t="shared" si="0"/>
        <v>72.166000000000025</v>
      </c>
      <c r="I15" s="53">
        <f t="shared" si="0"/>
        <v>87.116000000000028</v>
      </c>
    </row>
    <row r="16" spans="1:10" x14ac:dyDescent="0.2">
      <c r="A16" s="27" t="s">
        <v>187</v>
      </c>
    </row>
    <row r="17" spans="1:9" x14ac:dyDescent="0.2">
      <c r="A17" s="27" t="s">
        <v>188</v>
      </c>
    </row>
    <row r="18" spans="1:9" x14ac:dyDescent="0.2">
      <c r="A18" s="27" t="s">
        <v>189</v>
      </c>
      <c r="B18" s="3">
        <v>6</v>
      </c>
      <c r="C18" s="3">
        <v>6</v>
      </c>
      <c r="D18" s="3">
        <v>6</v>
      </c>
      <c r="E18" s="3">
        <v>6</v>
      </c>
      <c r="F18" s="3">
        <v>6</v>
      </c>
      <c r="G18" s="3">
        <v>6</v>
      </c>
      <c r="H18" s="3">
        <v>6</v>
      </c>
      <c r="I18" s="3">
        <v>6</v>
      </c>
    </row>
    <row r="19" spans="1:9" x14ac:dyDescent="0.2">
      <c r="A19" s="27" t="s">
        <v>190</v>
      </c>
    </row>
    <row r="20" spans="1:9" x14ac:dyDescent="0.2">
      <c r="A20" s="27" t="s">
        <v>191</v>
      </c>
      <c r="B20" s="3">
        <f>Hoja4!B10</f>
        <v>10</v>
      </c>
      <c r="C20" s="3">
        <v>16</v>
      </c>
      <c r="D20" s="3">
        <f>C20-Hoja1!F18</f>
        <v>15.2</v>
      </c>
      <c r="E20" s="3">
        <f>D20-Hoja1!G18</f>
        <v>14.399999999999999</v>
      </c>
      <c r="F20" s="3">
        <f>E20-Hoja1!H18</f>
        <v>13.599999999999998</v>
      </c>
      <c r="G20" s="3">
        <f>F20-Hoja1!I18</f>
        <v>12.799999999999997</v>
      </c>
      <c r="H20" s="3">
        <f>G20-Hoja1!J18</f>
        <v>11.999999999999996</v>
      </c>
      <c r="I20" s="3">
        <f>H20-Hoja1!K18</f>
        <v>11.199999999999996</v>
      </c>
    </row>
    <row r="21" spans="1:9" x14ac:dyDescent="0.2">
      <c r="A21" s="27" t="s">
        <v>192</v>
      </c>
      <c r="C21" s="3">
        <v>4</v>
      </c>
      <c r="D21" s="3">
        <f>C21-Hoja1!F19</f>
        <v>3.6</v>
      </c>
      <c r="E21" s="3">
        <f>D21-Hoja1!G19</f>
        <v>3.2</v>
      </c>
      <c r="F21" s="3">
        <f>E21-Hoja1!H19</f>
        <v>2.8000000000000003</v>
      </c>
      <c r="G21" s="3">
        <f>F21-Hoja1!I19</f>
        <v>2.4000000000000004</v>
      </c>
      <c r="H21" s="3">
        <f>G21-Hoja1!J19</f>
        <v>2.0000000000000004</v>
      </c>
      <c r="I21" s="3">
        <f>H21-Hoja1!K19</f>
        <v>1.6000000000000005</v>
      </c>
    </row>
    <row r="22" spans="1:9" x14ac:dyDescent="0.2">
      <c r="A22" s="27" t="s">
        <v>193</v>
      </c>
      <c r="C22" s="3">
        <f>Hoja1!B21</f>
        <v>2</v>
      </c>
      <c r="D22" s="3">
        <f>C22-Hoja1!F21</f>
        <v>1.8</v>
      </c>
      <c r="E22" s="3">
        <f>D22-Hoja1!G21</f>
        <v>1.6</v>
      </c>
      <c r="F22" s="3">
        <f>E22-Hoja1!H21</f>
        <v>1.4000000000000001</v>
      </c>
      <c r="G22" s="3">
        <f>F22-Hoja1!I21</f>
        <v>1.2000000000000002</v>
      </c>
      <c r="H22" s="3">
        <f>G22-Hoja1!J21</f>
        <v>1.0000000000000002</v>
      </c>
      <c r="I22" s="3">
        <f>H22-Hoja1!K21</f>
        <v>0.80000000000000027</v>
      </c>
    </row>
    <row r="23" spans="1:9" x14ac:dyDescent="0.2">
      <c r="A23" s="27" t="s">
        <v>194</v>
      </c>
      <c r="C23" s="3">
        <f>Hoja1!B20</f>
        <v>4</v>
      </c>
      <c r="D23" s="3">
        <f>C23-Hoja1!F20</f>
        <v>3.2</v>
      </c>
      <c r="E23" s="3">
        <f>D23-Hoja1!G20</f>
        <v>2.4000000000000004</v>
      </c>
      <c r="F23" s="3">
        <f>E23-Hoja1!H20</f>
        <v>1.6000000000000003</v>
      </c>
      <c r="G23" s="3">
        <f>F23-Hoja1!I20</f>
        <v>0.80000000000000027</v>
      </c>
      <c r="H23" s="3">
        <f>G23-Hoja1!J20</f>
        <v>0</v>
      </c>
      <c r="I23" s="3">
        <f>4-H23-Hoja1!K20</f>
        <v>3.2</v>
      </c>
    </row>
    <row r="24" spans="1:9" x14ac:dyDescent="0.2">
      <c r="A24" s="27" t="s">
        <v>195</v>
      </c>
      <c r="C24" s="3">
        <v>0</v>
      </c>
      <c r="D24" s="3">
        <v>0</v>
      </c>
      <c r="E24" s="3">
        <v>0</v>
      </c>
      <c r="F24" s="3">
        <v>0</v>
      </c>
      <c r="G24" s="3">
        <v>0</v>
      </c>
      <c r="H24" s="3">
        <v>0</v>
      </c>
      <c r="I24" s="3">
        <v>0</v>
      </c>
    </row>
    <row r="25" spans="1:9" x14ac:dyDescent="0.2">
      <c r="A25" s="27" t="s">
        <v>196</v>
      </c>
      <c r="B25" s="30">
        <f>B18+B20+B21+B22+B23+B24</f>
        <v>16</v>
      </c>
      <c r="C25" s="30">
        <f t="shared" ref="C25:I25" si="1">C18+C20+C21+C22+C23+C24</f>
        <v>32</v>
      </c>
      <c r="D25" s="30">
        <f t="shared" si="1"/>
        <v>29.8</v>
      </c>
      <c r="E25" s="30">
        <f t="shared" si="1"/>
        <v>27.6</v>
      </c>
      <c r="F25" s="30">
        <f t="shared" si="1"/>
        <v>25.4</v>
      </c>
      <c r="G25" s="30">
        <f t="shared" si="1"/>
        <v>23.199999999999996</v>
      </c>
      <c r="H25" s="30">
        <f t="shared" si="1"/>
        <v>20.999999999999996</v>
      </c>
      <c r="I25" s="30">
        <f t="shared" si="1"/>
        <v>22.799999999999997</v>
      </c>
    </row>
    <row r="26" spans="1:9" x14ac:dyDescent="0.2">
      <c r="A26" s="27" t="s">
        <v>197</v>
      </c>
    </row>
    <row r="27" spans="1:9" x14ac:dyDescent="0.2">
      <c r="A27" s="27" t="s">
        <v>198</v>
      </c>
      <c r="B27">
        <v>1.2</v>
      </c>
      <c r="C27">
        <v>1.8</v>
      </c>
      <c r="D27">
        <f>C27-Hoja1!F32</f>
        <v>1.5</v>
      </c>
      <c r="E27">
        <f>D27-Hoja1!G32</f>
        <v>1.2</v>
      </c>
      <c r="F27">
        <f>E27-Hoja1!H32</f>
        <v>0.89999999999999991</v>
      </c>
      <c r="G27">
        <f>F27-Hoja1!I32</f>
        <v>0.59999999999999987</v>
      </c>
      <c r="H27">
        <f>G27-Hoja1!J32</f>
        <v>0.29999999999999988</v>
      </c>
      <c r="I27">
        <f>H27-Hoja1!K32</f>
        <v>0</v>
      </c>
    </row>
    <row r="28" spans="1:9" x14ac:dyDescent="0.2">
      <c r="A28" s="27" t="s">
        <v>199</v>
      </c>
      <c r="B28" s="7">
        <f>B27</f>
        <v>1.2</v>
      </c>
      <c r="C28" s="7">
        <f t="shared" ref="C28:I28" si="2">C27</f>
        <v>1.8</v>
      </c>
      <c r="D28" s="7">
        <f t="shared" si="2"/>
        <v>1.5</v>
      </c>
      <c r="E28" s="7">
        <f t="shared" si="2"/>
        <v>1.2</v>
      </c>
      <c r="F28" s="7">
        <f t="shared" si="2"/>
        <v>0.89999999999999991</v>
      </c>
      <c r="G28" s="7">
        <f t="shared" si="2"/>
        <v>0.59999999999999987</v>
      </c>
      <c r="H28" s="7">
        <f t="shared" si="2"/>
        <v>0.29999999999999988</v>
      </c>
      <c r="I28" s="7">
        <f t="shared" si="2"/>
        <v>0</v>
      </c>
    </row>
    <row r="29" spans="1:9" ht="15.75" x14ac:dyDescent="0.25">
      <c r="A29" s="45" t="s">
        <v>200</v>
      </c>
      <c r="B29" s="48">
        <f>B15+B25+B28</f>
        <v>17.2</v>
      </c>
      <c r="C29" s="48">
        <f t="shared" ref="C29:I29" si="3">C15+C25+C28</f>
        <v>33.799999999999997</v>
      </c>
      <c r="D29" s="48">
        <f t="shared" si="3"/>
        <v>39.322000000000003</v>
      </c>
      <c r="E29" s="48">
        <f t="shared" si="3"/>
        <v>47.307000000000016</v>
      </c>
      <c r="F29" s="48">
        <f t="shared" si="3"/>
        <v>62.77500000000002</v>
      </c>
      <c r="G29" s="48">
        <f t="shared" si="3"/>
        <v>78.01900000000002</v>
      </c>
      <c r="H29" s="48">
        <f t="shared" si="3"/>
        <v>93.466000000000022</v>
      </c>
      <c r="I29" s="48">
        <f t="shared" si="3"/>
        <v>109.91600000000003</v>
      </c>
    </row>
    <row r="30" spans="1:9" x14ac:dyDescent="0.2">
      <c r="A30" s="27" t="s">
        <v>201</v>
      </c>
    </row>
    <row r="31" spans="1:9" x14ac:dyDescent="0.2">
      <c r="A31" s="27" t="s">
        <v>202</v>
      </c>
    </row>
    <row r="32" spans="1:9" x14ac:dyDescent="0.2">
      <c r="A32" s="27" t="s">
        <v>203</v>
      </c>
      <c r="D32">
        <f>Hoja3!D57</f>
        <v>0.3</v>
      </c>
      <c r="E32">
        <f>Hoja3!E57</f>
        <v>0.4</v>
      </c>
      <c r="F32">
        <f>Hoja3!F57</f>
        <v>0.5</v>
      </c>
      <c r="G32">
        <f>Hoja3!G57</f>
        <v>0.5</v>
      </c>
      <c r="H32">
        <f>Hoja3!H57</f>
        <v>0.5</v>
      </c>
      <c r="I32">
        <f>Hoja3!I57</f>
        <v>0.5</v>
      </c>
    </row>
    <row r="33" spans="1:9" ht="30" x14ac:dyDescent="0.2">
      <c r="A33" s="27" t="s">
        <v>204</v>
      </c>
      <c r="B33" s="3"/>
      <c r="C33" s="3">
        <f>Hoja5!C21</f>
        <v>4</v>
      </c>
      <c r="D33" s="49">
        <f>C33-Hoja1!D42</f>
        <v>3.2</v>
      </c>
      <c r="E33" s="49">
        <f>D33-Hoja1!E42</f>
        <v>2.4000000000000004</v>
      </c>
      <c r="F33" s="49">
        <f>E33-Hoja1!F42</f>
        <v>1.6000000000000003</v>
      </c>
      <c r="G33" s="49">
        <f>F33-Hoja1!G42</f>
        <v>0.80000000000000027</v>
      </c>
      <c r="H33" s="49"/>
      <c r="I33" s="49"/>
    </row>
    <row r="34" spans="1:9" ht="15.75" x14ac:dyDescent="0.25">
      <c r="A34" s="51" t="s">
        <v>205</v>
      </c>
      <c r="B34" s="54">
        <f>B32+B33</f>
        <v>0</v>
      </c>
      <c r="C34" s="54">
        <f t="shared" ref="C34:I34" si="4">C32+C33</f>
        <v>4</v>
      </c>
      <c r="D34" s="54">
        <f t="shared" si="4"/>
        <v>3.5</v>
      </c>
      <c r="E34" s="54">
        <f t="shared" si="4"/>
        <v>2.8000000000000003</v>
      </c>
      <c r="F34" s="54">
        <f t="shared" si="4"/>
        <v>2.1000000000000005</v>
      </c>
      <c r="G34" s="54">
        <f t="shared" si="4"/>
        <v>1.3000000000000003</v>
      </c>
      <c r="H34" s="54">
        <f t="shared" si="4"/>
        <v>0.5</v>
      </c>
      <c r="I34" s="54">
        <f t="shared" si="4"/>
        <v>0.5</v>
      </c>
    </row>
    <row r="35" spans="1:9" x14ac:dyDescent="0.2">
      <c r="A35" s="27" t="s">
        <v>206</v>
      </c>
    </row>
    <row r="36" spans="1:9" x14ac:dyDescent="0.2">
      <c r="A36" s="27" t="s">
        <v>207</v>
      </c>
      <c r="B36" s="3">
        <f>Hoja5!B26</f>
        <v>17.2</v>
      </c>
      <c r="C36" s="3">
        <f>Hoja5!C26</f>
        <v>29.799999999999997</v>
      </c>
      <c r="D36" s="3">
        <f>Hoja5!D26</f>
        <v>34.94</v>
      </c>
      <c r="E36" s="3">
        <f>Hoja5!E26</f>
        <v>35.26</v>
      </c>
      <c r="F36" s="3">
        <f>Hoja5!F26</f>
        <v>35.58</v>
      </c>
      <c r="G36" s="3">
        <f>Hoja5!G26</f>
        <v>35.58</v>
      </c>
      <c r="H36" s="3">
        <f>Hoja5!H26</f>
        <v>35.58</v>
      </c>
      <c r="I36" s="3">
        <f>Hoja5!I26</f>
        <v>35.58</v>
      </c>
    </row>
    <row r="37" spans="1:9" x14ac:dyDescent="0.2">
      <c r="A37" s="27" t="s">
        <v>208</v>
      </c>
      <c r="D37" s="42">
        <f>Hoja6!D39</f>
        <v>0.88200000000000212</v>
      </c>
      <c r="E37" s="42">
        <f>Hoja6!E39</f>
        <v>9.2470000000000052</v>
      </c>
      <c r="F37" s="42">
        <f>Hoja6!F39</f>
        <v>25.095000000000006</v>
      </c>
      <c r="G37" s="42">
        <f>Hoja6!G39</f>
        <v>41.139000000000003</v>
      </c>
      <c r="H37" s="42">
        <f>Hoja6!H39</f>
        <v>57.386000000000003</v>
      </c>
      <c r="I37" s="42">
        <f>Hoja6!I39</f>
        <v>73.835999999999999</v>
      </c>
    </row>
    <row r="38" spans="1:9" ht="15.75" x14ac:dyDescent="0.25">
      <c r="A38" s="51" t="s">
        <v>209</v>
      </c>
      <c r="B38" s="53">
        <f>B36+B37</f>
        <v>17.2</v>
      </c>
      <c r="C38" s="53">
        <f t="shared" ref="C38:I38" si="5">C36+C37</f>
        <v>29.799999999999997</v>
      </c>
      <c r="D38" s="53">
        <f t="shared" si="5"/>
        <v>35.822000000000003</v>
      </c>
      <c r="E38" s="53">
        <f t="shared" si="5"/>
        <v>44.507000000000005</v>
      </c>
      <c r="F38" s="53">
        <f t="shared" si="5"/>
        <v>60.675000000000004</v>
      </c>
      <c r="G38" s="53">
        <f t="shared" si="5"/>
        <v>76.718999999999994</v>
      </c>
      <c r="H38" s="53">
        <f t="shared" si="5"/>
        <v>92.966000000000008</v>
      </c>
      <c r="I38" s="53">
        <f t="shared" si="5"/>
        <v>109.416</v>
      </c>
    </row>
    <row r="39" spans="1:9" ht="15.75" x14ac:dyDescent="0.25">
      <c r="A39" s="45" t="s">
        <v>210</v>
      </c>
      <c r="B39" s="48">
        <f>B34+B38</f>
        <v>17.2</v>
      </c>
      <c r="C39" s="48">
        <f t="shared" ref="C39:I39" si="6">C34+C38</f>
        <v>33.799999999999997</v>
      </c>
      <c r="D39" s="48">
        <f t="shared" si="6"/>
        <v>39.322000000000003</v>
      </c>
      <c r="E39" s="48">
        <f t="shared" si="6"/>
        <v>47.307000000000002</v>
      </c>
      <c r="F39" s="48">
        <f t="shared" si="6"/>
        <v>62.775000000000006</v>
      </c>
      <c r="G39" s="48">
        <f t="shared" si="6"/>
        <v>78.018999999999991</v>
      </c>
      <c r="H39" s="48">
        <f t="shared" si="6"/>
        <v>93.466000000000008</v>
      </c>
      <c r="I39" s="48">
        <f t="shared" si="6"/>
        <v>109.916</v>
      </c>
    </row>
    <row r="40" spans="1:9" ht="15.75" x14ac:dyDescent="0.25">
      <c r="A40" s="220" t="s">
        <v>358</v>
      </c>
      <c r="B40" s="221"/>
      <c r="C40" s="221"/>
      <c r="D40" s="221">
        <f>D32</f>
        <v>0.3</v>
      </c>
      <c r="E40" s="221">
        <f>E32-D32</f>
        <v>0.10000000000000003</v>
      </c>
      <c r="F40" s="221">
        <f t="shared" ref="F40:I40" si="7">F32-E32</f>
        <v>9.9999999999999978E-2</v>
      </c>
      <c r="G40" s="221">
        <f t="shared" si="7"/>
        <v>0</v>
      </c>
      <c r="H40" s="221">
        <f t="shared" si="7"/>
        <v>0</v>
      </c>
      <c r="I40" s="221">
        <f t="shared" si="7"/>
        <v>0</v>
      </c>
    </row>
    <row r="41" spans="1:9" x14ac:dyDescent="0.2">
      <c r="A41" s="33"/>
    </row>
    <row r="42" spans="1:9" x14ac:dyDescent="0.2">
      <c r="A42" s="33"/>
    </row>
    <row r="43" spans="1:9" x14ac:dyDescent="0.2">
      <c r="A43" s="33"/>
    </row>
    <row r="44" spans="1:9" x14ac:dyDescent="0.2">
      <c r="A44" s="33"/>
    </row>
    <row r="45" spans="1:9" x14ac:dyDescent="0.2">
      <c r="A45" s="33"/>
    </row>
  </sheetData>
  <mergeCells count="5">
    <mergeCell ref="B4:C4"/>
    <mergeCell ref="D4:I4"/>
    <mergeCell ref="A2:I2"/>
    <mergeCell ref="A1:I1"/>
    <mergeCell ref="A3:I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7"/>
  <sheetViews>
    <sheetView zoomScale="62" zoomScaleNormal="62" workbookViewId="0">
      <selection activeCell="A2" sqref="A2:L2"/>
    </sheetView>
  </sheetViews>
  <sheetFormatPr baseColWidth="10" defaultColWidth="8.88671875" defaultRowHeight="18" x14ac:dyDescent="0.2"/>
  <cols>
    <col min="1" max="1" width="27.5546875" customWidth="1"/>
    <col min="2" max="2" width="20.6640625" style="56" customWidth="1"/>
    <col min="3" max="3" width="37.6640625" style="17" customWidth="1"/>
    <col min="4" max="4" width="8.33203125" style="57" customWidth="1"/>
    <col min="5" max="5" width="8.5546875" style="57" customWidth="1"/>
    <col min="6" max="6" width="8.109375" style="57" customWidth="1"/>
    <col min="7" max="7" width="9.21875" style="57" bestFit="1" customWidth="1"/>
    <col min="8" max="9" width="9.77734375" style="57" customWidth="1"/>
    <col min="10" max="10" width="10.88671875" style="57" bestFit="1" customWidth="1"/>
    <col min="11" max="11" width="10.109375" style="57" customWidth="1"/>
    <col min="12" max="12" width="73.77734375" customWidth="1"/>
    <col min="260" max="260" width="27.5546875" customWidth="1"/>
    <col min="261" max="261" width="20.6640625" customWidth="1"/>
    <col min="262" max="262" width="37.6640625" customWidth="1"/>
    <col min="263" max="263" width="8.33203125" customWidth="1"/>
    <col min="264" max="264" width="8.5546875" customWidth="1"/>
    <col min="265" max="265" width="8.109375" customWidth="1"/>
    <col min="266" max="266" width="8.44140625" customWidth="1"/>
    <col min="267" max="267" width="9.77734375" customWidth="1"/>
    <col min="268" max="268" width="50.21875" customWidth="1"/>
    <col min="516" max="516" width="27.5546875" customWidth="1"/>
    <col min="517" max="517" width="20.6640625" customWidth="1"/>
    <col min="518" max="518" width="37.6640625" customWidth="1"/>
    <col min="519" max="519" width="8.33203125" customWidth="1"/>
    <col min="520" max="520" width="8.5546875" customWidth="1"/>
    <col min="521" max="521" width="8.109375" customWidth="1"/>
    <col min="522" max="522" width="8.44140625" customWidth="1"/>
    <col min="523" max="523" width="9.77734375" customWidth="1"/>
    <col min="524" max="524" width="50.21875" customWidth="1"/>
    <col min="772" max="772" width="27.5546875" customWidth="1"/>
    <col min="773" max="773" width="20.6640625" customWidth="1"/>
    <col min="774" max="774" width="37.6640625" customWidth="1"/>
    <col min="775" max="775" width="8.33203125" customWidth="1"/>
    <col min="776" max="776" width="8.5546875" customWidth="1"/>
    <col min="777" max="777" width="8.109375" customWidth="1"/>
    <col min="778" max="778" width="8.44140625" customWidth="1"/>
    <col min="779" max="779" width="9.77734375" customWidth="1"/>
    <col min="780" max="780" width="50.21875" customWidth="1"/>
    <col min="1028" max="1028" width="27.5546875" customWidth="1"/>
    <col min="1029" max="1029" width="20.6640625" customWidth="1"/>
    <col min="1030" max="1030" width="37.6640625" customWidth="1"/>
    <col min="1031" max="1031" width="8.33203125" customWidth="1"/>
    <col min="1032" max="1032" width="8.5546875" customWidth="1"/>
    <col min="1033" max="1033" width="8.109375" customWidth="1"/>
    <col min="1034" max="1034" width="8.44140625" customWidth="1"/>
    <col min="1035" max="1035" width="9.77734375" customWidth="1"/>
    <col min="1036" max="1036" width="50.21875" customWidth="1"/>
    <col min="1284" max="1284" width="27.5546875" customWidth="1"/>
    <col min="1285" max="1285" width="20.6640625" customWidth="1"/>
    <col min="1286" max="1286" width="37.6640625" customWidth="1"/>
    <col min="1287" max="1287" width="8.33203125" customWidth="1"/>
    <col min="1288" max="1288" width="8.5546875" customWidth="1"/>
    <col min="1289" max="1289" width="8.109375" customWidth="1"/>
    <col min="1290" max="1290" width="8.44140625" customWidth="1"/>
    <col min="1291" max="1291" width="9.77734375" customWidth="1"/>
    <col min="1292" max="1292" width="50.21875" customWidth="1"/>
    <col min="1540" max="1540" width="27.5546875" customWidth="1"/>
    <col min="1541" max="1541" width="20.6640625" customWidth="1"/>
    <col min="1542" max="1542" width="37.6640625" customWidth="1"/>
    <col min="1543" max="1543" width="8.33203125" customWidth="1"/>
    <col min="1544" max="1544" width="8.5546875" customWidth="1"/>
    <col min="1545" max="1545" width="8.109375" customWidth="1"/>
    <col min="1546" max="1546" width="8.44140625" customWidth="1"/>
    <col min="1547" max="1547" width="9.77734375" customWidth="1"/>
    <col min="1548" max="1548" width="50.21875" customWidth="1"/>
    <col min="1796" max="1796" width="27.5546875" customWidth="1"/>
    <col min="1797" max="1797" width="20.6640625" customWidth="1"/>
    <col min="1798" max="1798" width="37.6640625" customWidth="1"/>
    <col min="1799" max="1799" width="8.33203125" customWidth="1"/>
    <col min="1800" max="1800" width="8.5546875" customWidth="1"/>
    <col min="1801" max="1801" width="8.109375" customWidth="1"/>
    <col min="1802" max="1802" width="8.44140625" customWidth="1"/>
    <col min="1803" max="1803" width="9.77734375" customWidth="1"/>
    <col min="1804" max="1804" width="50.21875" customWidth="1"/>
    <col min="2052" max="2052" width="27.5546875" customWidth="1"/>
    <col min="2053" max="2053" width="20.6640625" customWidth="1"/>
    <col min="2054" max="2054" width="37.6640625" customWidth="1"/>
    <col min="2055" max="2055" width="8.33203125" customWidth="1"/>
    <col min="2056" max="2056" width="8.5546875" customWidth="1"/>
    <col min="2057" max="2057" width="8.109375" customWidth="1"/>
    <col min="2058" max="2058" width="8.44140625" customWidth="1"/>
    <col min="2059" max="2059" width="9.77734375" customWidth="1"/>
    <col min="2060" max="2060" width="50.21875" customWidth="1"/>
    <col min="2308" max="2308" width="27.5546875" customWidth="1"/>
    <col min="2309" max="2309" width="20.6640625" customWidth="1"/>
    <col min="2310" max="2310" width="37.6640625" customWidth="1"/>
    <col min="2311" max="2311" width="8.33203125" customWidth="1"/>
    <col min="2312" max="2312" width="8.5546875" customWidth="1"/>
    <col min="2313" max="2313" width="8.109375" customWidth="1"/>
    <col min="2314" max="2314" width="8.44140625" customWidth="1"/>
    <col min="2315" max="2315" width="9.77734375" customWidth="1"/>
    <col min="2316" max="2316" width="50.21875" customWidth="1"/>
    <col min="2564" max="2564" width="27.5546875" customWidth="1"/>
    <col min="2565" max="2565" width="20.6640625" customWidth="1"/>
    <col min="2566" max="2566" width="37.6640625" customWidth="1"/>
    <col min="2567" max="2567" width="8.33203125" customWidth="1"/>
    <col min="2568" max="2568" width="8.5546875" customWidth="1"/>
    <col min="2569" max="2569" width="8.109375" customWidth="1"/>
    <col min="2570" max="2570" width="8.44140625" customWidth="1"/>
    <col min="2571" max="2571" width="9.77734375" customWidth="1"/>
    <col min="2572" max="2572" width="50.21875" customWidth="1"/>
    <col min="2820" max="2820" width="27.5546875" customWidth="1"/>
    <col min="2821" max="2821" width="20.6640625" customWidth="1"/>
    <col min="2822" max="2822" width="37.6640625" customWidth="1"/>
    <col min="2823" max="2823" width="8.33203125" customWidth="1"/>
    <col min="2824" max="2824" width="8.5546875" customWidth="1"/>
    <col min="2825" max="2825" width="8.109375" customWidth="1"/>
    <col min="2826" max="2826" width="8.44140625" customWidth="1"/>
    <col min="2827" max="2827" width="9.77734375" customWidth="1"/>
    <col min="2828" max="2828" width="50.21875" customWidth="1"/>
    <col min="3076" max="3076" width="27.5546875" customWidth="1"/>
    <col min="3077" max="3077" width="20.6640625" customWidth="1"/>
    <col min="3078" max="3078" width="37.6640625" customWidth="1"/>
    <col min="3079" max="3079" width="8.33203125" customWidth="1"/>
    <col min="3080" max="3080" width="8.5546875" customWidth="1"/>
    <col min="3081" max="3081" width="8.109375" customWidth="1"/>
    <col min="3082" max="3082" width="8.44140625" customWidth="1"/>
    <col min="3083" max="3083" width="9.77734375" customWidth="1"/>
    <col min="3084" max="3084" width="50.21875" customWidth="1"/>
    <col min="3332" max="3332" width="27.5546875" customWidth="1"/>
    <col min="3333" max="3333" width="20.6640625" customWidth="1"/>
    <col min="3334" max="3334" width="37.6640625" customWidth="1"/>
    <col min="3335" max="3335" width="8.33203125" customWidth="1"/>
    <col min="3336" max="3336" width="8.5546875" customWidth="1"/>
    <col min="3337" max="3337" width="8.109375" customWidth="1"/>
    <col min="3338" max="3338" width="8.44140625" customWidth="1"/>
    <col min="3339" max="3339" width="9.77734375" customWidth="1"/>
    <col min="3340" max="3340" width="50.21875" customWidth="1"/>
    <col min="3588" max="3588" width="27.5546875" customWidth="1"/>
    <col min="3589" max="3589" width="20.6640625" customWidth="1"/>
    <col min="3590" max="3590" width="37.6640625" customWidth="1"/>
    <col min="3591" max="3591" width="8.33203125" customWidth="1"/>
    <col min="3592" max="3592" width="8.5546875" customWidth="1"/>
    <col min="3593" max="3593" width="8.109375" customWidth="1"/>
    <col min="3594" max="3594" width="8.44140625" customWidth="1"/>
    <col min="3595" max="3595" width="9.77734375" customWidth="1"/>
    <col min="3596" max="3596" width="50.21875" customWidth="1"/>
    <col min="3844" max="3844" width="27.5546875" customWidth="1"/>
    <col min="3845" max="3845" width="20.6640625" customWidth="1"/>
    <col min="3846" max="3846" width="37.6640625" customWidth="1"/>
    <col min="3847" max="3847" width="8.33203125" customWidth="1"/>
    <col min="3848" max="3848" width="8.5546875" customWidth="1"/>
    <col min="3849" max="3849" width="8.109375" customWidth="1"/>
    <col min="3850" max="3850" width="8.44140625" customWidth="1"/>
    <col min="3851" max="3851" width="9.77734375" customWidth="1"/>
    <col min="3852" max="3852" width="50.21875" customWidth="1"/>
    <col min="4100" max="4100" width="27.5546875" customWidth="1"/>
    <col min="4101" max="4101" width="20.6640625" customWidth="1"/>
    <col min="4102" max="4102" width="37.6640625" customWidth="1"/>
    <col min="4103" max="4103" width="8.33203125" customWidth="1"/>
    <col min="4104" max="4104" width="8.5546875" customWidth="1"/>
    <col min="4105" max="4105" width="8.109375" customWidth="1"/>
    <col min="4106" max="4106" width="8.44140625" customWidth="1"/>
    <col min="4107" max="4107" width="9.77734375" customWidth="1"/>
    <col min="4108" max="4108" width="50.21875" customWidth="1"/>
    <col min="4356" max="4356" width="27.5546875" customWidth="1"/>
    <col min="4357" max="4357" width="20.6640625" customWidth="1"/>
    <col min="4358" max="4358" width="37.6640625" customWidth="1"/>
    <col min="4359" max="4359" width="8.33203125" customWidth="1"/>
    <col min="4360" max="4360" width="8.5546875" customWidth="1"/>
    <col min="4361" max="4361" width="8.109375" customWidth="1"/>
    <col min="4362" max="4362" width="8.44140625" customWidth="1"/>
    <col min="4363" max="4363" width="9.77734375" customWidth="1"/>
    <col min="4364" max="4364" width="50.21875" customWidth="1"/>
    <col min="4612" max="4612" width="27.5546875" customWidth="1"/>
    <col min="4613" max="4613" width="20.6640625" customWidth="1"/>
    <col min="4614" max="4614" width="37.6640625" customWidth="1"/>
    <col min="4615" max="4615" width="8.33203125" customWidth="1"/>
    <col min="4616" max="4616" width="8.5546875" customWidth="1"/>
    <col min="4617" max="4617" width="8.109375" customWidth="1"/>
    <col min="4618" max="4618" width="8.44140625" customWidth="1"/>
    <col min="4619" max="4619" width="9.77734375" customWidth="1"/>
    <col min="4620" max="4620" width="50.21875" customWidth="1"/>
    <col min="4868" max="4868" width="27.5546875" customWidth="1"/>
    <col min="4869" max="4869" width="20.6640625" customWidth="1"/>
    <col min="4870" max="4870" width="37.6640625" customWidth="1"/>
    <col min="4871" max="4871" width="8.33203125" customWidth="1"/>
    <col min="4872" max="4872" width="8.5546875" customWidth="1"/>
    <col min="4873" max="4873" width="8.109375" customWidth="1"/>
    <col min="4874" max="4874" width="8.44140625" customWidth="1"/>
    <col min="4875" max="4875" width="9.77734375" customWidth="1"/>
    <col min="4876" max="4876" width="50.21875" customWidth="1"/>
    <col min="5124" max="5124" width="27.5546875" customWidth="1"/>
    <col min="5125" max="5125" width="20.6640625" customWidth="1"/>
    <col min="5126" max="5126" width="37.6640625" customWidth="1"/>
    <col min="5127" max="5127" width="8.33203125" customWidth="1"/>
    <col min="5128" max="5128" width="8.5546875" customWidth="1"/>
    <col min="5129" max="5129" width="8.109375" customWidth="1"/>
    <col min="5130" max="5130" width="8.44140625" customWidth="1"/>
    <col min="5131" max="5131" width="9.77734375" customWidth="1"/>
    <col min="5132" max="5132" width="50.21875" customWidth="1"/>
    <col min="5380" max="5380" width="27.5546875" customWidth="1"/>
    <col min="5381" max="5381" width="20.6640625" customWidth="1"/>
    <col min="5382" max="5382" width="37.6640625" customWidth="1"/>
    <col min="5383" max="5383" width="8.33203125" customWidth="1"/>
    <col min="5384" max="5384" width="8.5546875" customWidth="1"/>
    <col min="5385" max="5385" width="8.109375" customWidth="1"/>
    <col min="5386" max="5386" width="8.44140625" customWidth="1"/>
    <col min="5387" max="5387" width="9.77734375" customWidth="1"/>
    <col min="5388" max="5388" width="50.21875" customWidth="1"/>
    <col min="5636" max="5636" width="27.5546875" customWidth="1"/>
    <col min="5637" max="5637" width="20.6640625" customWidth="1"/>
    <col min="5638" max="5638" width="37.6640625" customWidth="1"/>
    <col min="5639" max="5639" width="8.33203125" customWidth="1"/>
    <col min="5640" max="5640" width="8.5546875" customWidth="1"/>
    <col min="5641" max="5641" width="8.109375" customWidth="1"/>
    <col min="5642" max="5642" width="8.44140625" customWidth="1"/>
    <col min="5643" max="5643" width="9.77734375" customWidth="1"/>
    <col min="5644" max="5644" width="50.21875" customWidth="1"/>
    <col min="5892" max="5892" width="27.5546875" customWidth="1"/>
    <col min="5893" max="5893" width="20.6640625" customWidth="1"/>
    <col min="5894" max="5894" width="37.6640625" customWidth="1"/>
    <col min="5895" max="5895" width="8.33203125" customWidth="1"/>
    <col min="5896" max="5896" width="8.5546875" customWidth="1"/>
    <col min="5897" max="5897" width="8.109375" customWidth="1"/>
    <col min="5898" max="5898" width="8.44140625" customWidth="1"/>
    <col min="5899" max="5899" width="9.77734375" customWidth="1"/>
    <col min="5900" max="5900" width="50.21875" customWidth="1"/>
    <col min="6148" max="6148" width="27.5546875" customWidth="1"/>
    <col min="6149" max="6149" width="20.6640625" customWidth="1"/>
    <col min="6150" max="6150" width="37.6640625" customWidth="1"/>
    <col min="6151" max="6151" width="8.33203125" customWidth="1"/>
    <col min="6152" max="6152" width="8.5546875" customWidth="1"/>
    <col min="6153" max="6153" width="8.109375" customWidth="1"/>
    <col min="6154" max="6154" width="8.44140625" customWidth="1"/>
    <col min="6155" max="6155" width="9.77734375" customWidth="1"/>
    <col min="6156" max="6156" width="50.21875" customWidth="1"/>
    <col min="6404" max="6404" width="27.5546875" customWidth="1"/>
    <col min="6405" max="6405" width="20.6640625" customWidth="1"/>
    <col min="6406" max="6406" width="37.6640625" customWidth="1"/>
    <col min="6407" max="6407" width="8.33203125" customWidth="1"/>
    <col min="6408" max="6408" width="8.5546875" customWidth="1"/>
    <col min="6409" max="6409" width="8.109375" customWidth="1"/>
    <col min="6410" max="6410" width="8.44140625" customWidth="1"/>
    <col min="6411" max="6411" width="9.77734375" customWidth="1"/>
    <col min="6412" max="6412" width="50.21875" customWidth="1"/>
    <col min="6660" max="6660" width="27.5546875" customWidth="1"/>
    <col min="6661" max="6661" width="20.6640625" customWidth="1"/>
    <col min="6662" max="6662" width="37.6640625" customWidth="1"/>
    <col min="6663" max="6663" width="8.33203125" customWidth="1"/>
    <col min="6664" max="6664" width="8.5546875" customWidth="1"/>
    <col min="6665" max="6665" width="8.109375" customWidth="1"/>
    <col min="6666" max="6666" width="8.44140625" customWidth="1"/>
    <col min="6667" max="6667" width="9.77734375" customWidth="1"/>
    <col min="6668" max="6668" width="50.21875" customWidth="1"/>
    <col min="6916" max="6916" width="27.5546875" customWidth="1"/>
    <col min="6917" max="6917" width="20.6640625" customWidth="1"/>
    <col min="6918" max="6918" width="37.6640625" customWidth="1"/>
    <col min="6919" max="6919" width="8.33203125" customWidth="1"/>
    <col min="6920" max="6920" width="8.5546875" customWidth="1"/>
    <col min="6921" max="6921" width="8.109375" customWidth="1"/>
    <col min="6922" max="6922" width="8.44140625" customWidth="1"/>
    <col min="6923" max="6923" width="9.77734375" customWidth="1"/>
    <col min="6924" max="6924" width="50.21875" customWidth="1"/>
    <col min="7172" max="7172" width="27.5546875" customWidth="1"/>
    <col min="7173" max="7173" width="20.6640625" customWidth="1"/>
    <col min="7174" max="7174" width="37.6640625" customWidth="1"/>
    <col min="7175" max="7175" width="8.33203125" customWidth="1"/>
    <col min="7176" max="7176" width="8.5546875" customWidth="1"/>
    <col min="7177" max="7177" width="8.109375" customWidth="1"/>
    <col min="7178" max="7178" width="8.44140625" customWidth="1"/>
    <col min="7179" max="7179" width="9.77734375" customWidth="1"/>
    <col min="7180" max="7180" width="50.21875" customWidth="1"/>
    <col min="7428" max="7428" width="27.5546875" customWidth="1"/>
    <col min="7429" max="7429" width="20.6640625" customWidth="1"/>
    <col min="7430" max="7430" width="37.6640625" customWidth="1"/>
    <col min="7431" max="7431" width="8.33203125" customWidth="1"/>
    <col min="7432" max="7432" width="8.5546875" customWidth="1"/>
    <col min="7433" max="7433" width="8.109375" customWidth="1"/>
    <col min="7434" max="7434" width="8.44140625" customWidth="1"/>
    <col min="7435" max="7435" width="9.77734375" customWidth="1"/>
    <col min="7436" max="7436" width="50.21875" customWidth="1"/>
    <col min="7684" max="7684" width="27.5546875" customWidth="1"/>
    <col min="7685" max="7685" width="20.6640625" customWidth="1"/>
    <col min="7686" max="7686" width="37.6640625" customWidth="1"/>
    <col min="7687" max="7687" width="8.33203125" customWidth="1"/>
    <col min="7688" max="7688" width="8.5546875" customWidth="1"/>
    <col min="7689" max="7689" width="8.109375" customWidth="1"/>
    <col min="7690" max="7690" width="8.44140625" customWidth="1"/>
    <col min="7691" max="7691" width="9.77734375" customWidth="1"/>
    <col min="7692" max="7692" width="50.21875" customWidth="1"/>
    <col min="7940" max="7940" width="27.5546875" customWidth="1"/>
    <col min="7941" max="7941" width="20.6640625" customWidth="1"/>
    <col min="7942" max="7942" width="37.6640625" customWidth="1"/>
    <col min="7943" max="7943" width="8.33203125" customWidth="1"/>
    <col min="7944" max="7944" width="8.5546875" customWidth="1"/>
    <col min="7945" max="7945" width="8.109375" customWidth="1"/>
    <col min="7946" max="7946" width="8.44140625" customWidth="1"/>
    <col min="7947" max="7947" width="9.77734375" customWidth="1"/>
    <col min="7948" max="7948" width="50.21875" customWidth="1"/>
    <col min="8196" max="8196" width="27.5546875" customWidth="1"/>
    <col min="8197" max="8197" width="20.6640625" customWidth="1"/>
    <col min="8198" max="8198" width="37.6640625" customWidth="1"/>
    <col min="8199" max="8199" width="8.33203125" customWidth="1"/>
    <col min="8200" max="8200" width="8.5546875" customWidth="1"/>
    <col min="8201" max="8201" width="8.109375" customWidth="1"/>
    <col min="8202" max="8202" width="8.44140625" customWidth="1"/>
    <col min="8203" max="8203" width="9.77734375" customWidth="1"/>
    <col min="8204" max="8204" width="50.21875" customWidth="1"/>
    <col min="8452" max="8452" width="27.5546875" customWidth="1"/>
    <col min="8453" max="8453" width="20.6640625" customWidth="1"/>
    <col min="8454" max="8454" width="37.6640625" customWidth="1"/>
    <col min="8455" max="8455" width="8.33203125" customWidth="1"/>
    <col min="8456" max="8456" width="8.5546875" customWidth="1"/>
    <col min="8457" max="8457" width="8.109375" customWidth="1"/>
    <col min="8458" max="8458" width="8.44140625" customWidth="1"/>
    <col min="8459" max="8459" width="9.77734375" customWidth="1"/>
    <col min="8460" max="8460" width="50.21875" customWidth="1"/>
    <col min="8708" max="8708" width="27.5546875" customWidth="1"/>
    <col min="8709" max="8709" width="20.6640625" customWidth="1"/>
    <col min="8710" max="8710" width="37.6640625" customWidth="1"/>
    <col min="8711" max="8711" width="8.33203125" customWidth="1"/>
    <col min="8712" max="8712" width="8.5546875" customWidth="1"/>
    <col min="8713" max="8713" width="8.109375" customWidth="1"/>
    <col min="8714" max="8714" width="8.44140625" customWidth="1"/>
    <col min="8715" max="8715" width="9.77734375" customWidth="1"/>
    <col min="8716" max="8716" width="50.21875" customWidth="1"/>
    <col min="8964" max="8964" width="27.5546875" customWidth="1"/>
    <col min="8965" max="8965" width="20.6640625" customWidth="1"/>
    <col min="8966" max="8966" width="37.6640625" customWidth="1"/>
    <col min="8967" max="8967" width="8.33203125" customWidth="1"/>
    <col min="8968" max="8968" width="8.5546875" customWidth="1"/>
    <col min="8969" max="8969" width="8.109375" customWidth="1"/>
    <col min="8970" max="8970" width="8.44140625" customWidth="1"/>
    <col min="8971" max="8971" width="9.77734375" customWidth="1"/>
    <col min="8972" max="8972" width="50.21875" customWidth="1"/>
    <col min="9220" max="9220" width="27.5546875" customWidth="1"/>
    <col min="9221" max="9221" width="20.6640625" customWidth="1"/>
    <col min="9222" max="9222" width="37.6640625" customWidth="1"/>
    <col min="9223" max="9223" width="8.33203125" customWidth="1"/>
    <col min="9224" max="9224" width="8.5546875" customWidth="1"/>
    <col min="9225" max="9225" width="8.109375" customWidth="1"/>
    <col min="9226" max="9226" width="8.44140625" customWidth="1"/>
    <col min="9227" max="9227" width="9.77734375" customWidth="1"/>
    <col min="9228" max="9228" width="50.21875" customWidth="1"/>
    <col min="9476" max="9476" width="27.5546875" customWidth="1"/>
    <col min="9477" max="9477" width="20.6640625" customWidth="1"/>
    <col min="9478" max="9478" width="37.6640625" customWidth="1"/>
    <col min="9479" max="9479" width="8.33203125" customWidth="1"/>
    <col min="9480" max="9480" width="8.5546875" customWidth="1"/>
    <col min="9481" max="9481" width="8.109375" customWidth="1"/>
    <col min="9482" max="9482" width="8.44140625" customWidth="1"/>
    <col min="9483" max="9483" width="9.77734375" customWidth="1"/>
    <col min="9484" max="9484" width="50.21875" customWidth="1"/>
    <col min="9732" max="9732" width="27.5546875" customWidth="1"/>
    <col min="9733" max="9733" width="20.6640625" customWidth="1"/>
    <col min="9734" max="9734" width="37.6640625" customWidth="1"/>
    <col min="9735" max="9735" width="8.33203125" customWidth="1"/>
    <col min="9736" max="9736" width="8.5546875" customWidth="1"/>
    <col min="9737" max="9737" width="8.109375" customWidth="1"/>
    <col min="9738" max="9738" width="8.44140625" customWidth="1"/>
    <col min="9739" max="9739" width="9.77734375" customWidth="1"/>
    <col min="9740" max="9740" width="50.21875" customWidth="1"/>
    <col min="9988" max="9988" width="27.5546875" customWidth="1"/>
    <col min="9989" max="9989" width="20.6640625" customWidth="1"/>
    <col min="9990" max="9990" width="37.6640625" customWidth="1"/>
    <col min="9991" max="9991" width="8.33203125" customWidth="1"/>
    <col min="9992" max="9992" width="8.5546875" customWidth="1"/>
    <col min="9993" max="9993" width="8.109375" customWidth="1"/>
    <col min="9994" max="9994" width="8.44140625" customWidth="1"/>
    <col min="9995" max="9995" width="9.77734375" customWidth="1"/>
    <col min="9996" max="9996" width="50.21875" customWidth="1"/>
    <col min="10244" max="10244" width="27.5546875" customWidth="1"/>
    <col min="10245" max="10245" width="20.6640625" customWidth="1"/>
    <col min="10246" max="10246" width="37.6640625" customWidth="1"/>
    <col min="10247" max="10247" width="8.33203125" customWidth="1"/>
    <col min="10248" max="10248" width="8.5546875" customWidth="1"/>
    <col min="10249" max="10249" width="8.109375" customWidth="1"/>
    <col min="10250" max="10250" width="8.44140625" customWidth="1"/>
    <col min="10251" max="10251" width="9.77734375" customWidth="1"/>
    <col min="10252" max="10252" width="50.21875" customWidth="1"/>
    <col min="10500" max="10500" width="27.5546875" customWidth="1"/>
    <col min="10501" max="10501" width="20.6640625" customWidth="1"/>
    <col min="10502" max="10502" width="37.6640625" customWidth="1"/>
    <col min="10503" max="10503" width="8.33203125" customWidth="1"/>
    <col min="10504" max="10504" width="8.5546875" customWidth="1"/>
    <col min="10505" max="10505" width="8.109375" customWidth="1"/>
    <col min="10506" max="10506" width="8.44140625" customWidth="1"/>
    <col min="10507" max="10507" width="9.77734375" customWidth="1"/>
    <col min="10508" max="10508" width="50.21875" customWidth="1"/>
    <col min="10756" max="10756" width="27.5546875" customWidth="1"/>
    <col min="10757" max="10757" width="20.6640625" customWidth="1"/>
    <col min="10758" max="10758" width="37.6640625" customWidth="1"/>
    <col min="10759" max="10759" width="8.33203125" customWidth="1"/>
    <col min="10760" max="10760" width="8.5546875" customWidth="1"/>
    <col min="10761" max="10761" width="8.109375" customWidth="1"/>
    <col min="10762" max="10762" width="8.44140625" customWidth="1"/>
    <col min="10763" max="10763" width="9.77734375" customWidth="1"/>
    <col min="10764" max="10764" width="50.21875" customWidth="1"/>
    <col min="11012" max="11012" width="27.5546875" customWidth="1"/>
    <col min="11013" max="11013" width="20.6640625" customWidth="1"/>
    <col min="11014" max="11014" width="37.6640625" customWidth="1"/>
    <col min="11015" max="11015" width="8.33203125" customWidth="1"/>
    <col min="11016" max="11016" width="8.5546875" customWidth="1"/>
    <col min="11017" max="11017" width="8.109375" customWidth="1"/>
    <col min="11018" max="11018" width="8.44140625" customWidth="1"/>
    <col min="11019" max="11019" width="9.77734375" customWidth="1"/>
    <col min="11020" max="11020" width="50.21875" customWidth="1"/>
    <col min="11268" max="11268" width="27.5546875" customWidth="1"/>
    <col min="11269" max="11269" width="20.6640625" customWidth="1"/>
    <col min="11270" max="11270" width="37.6640625" customWidth="1"/>
    <col min="11271" max="11271" width="8.33203125" customWidth="1"/>
    <col min="11272" max="11272" width="8.5546875" customWidth="1"/>
    <col min="11273" max="11273" width="8.109375" customWidth="1"/>
    <col min="11274" max="11274" width="8.44140625" customWidth="1"/>
    <col min="11275" max="11275" width="9.77734375" customWidth="1"/>
    <col min="11276" max="11276" width="50.21875" customWidth="1"/>
    <col min="11524" max="11524" width="27.5546875" customWidth="1"/>
    <col min="11525" max="11525" width="20.6640625" customWidth="1"/>
    <col min="11526" max="11526" width="37.6640625" customWidth="1"/>
    <col min="11527" max="11527" width="8.33203125" customWidth="1"/>
    <col min="11528" max="11528" width="8.5546875" customWidth="1"/>
    <col min="11529" max="11529" width="8.109375" customWidth="1"/>
    <col min="11530" max="11530" width="8.44140625" customWidth="1"/>
    <col min="11531" max="11531" width="9.77734375" customWidth="1"/>
    <col min="11532" max="11532" width="50.21875" customWidth="1"/>
    <col min="11780" max="11780" width="27.5546875" customWidth="1"/>
    <col min="11781" max="11781" width="20.6640625" customWidth="1"/>
    <col min="11782" max="11782" width="37.6640625" customWidth="1"/>
    <col min="11783" max="11783" width="8.33203125" customWidth="1"/>
    <col min="11784" max="11784" width="8.5546875" customWidth="1"/>
    <col min="11785" max="11785" width="8.109375" customWidth="1"/>
    <col min="11786" max="11786" width="8.44140625" customWidth="1"/>
    <col min="11787" max="11787" width="9.77734375" customWidth="1"/>
    <col min="11788" max="11788" width="50.21875" customWidth="1"/>
    <col min="12036" max="12036" width="27.5546875" customWidth="1"/>
    <col min="12037" max="12037" width="20.6640625" customWidth="1"/>
    <col min="12038" max="12038" width="37.6640625" customWidth="1"/>
    <col min="12039" max="12039" width="8.33203125" customWidth="1"/>
    <col min="12040" max="12040" width="8.5546875" customWidth="1"/>
    <col min="12041" max="12041" width="8.109375" customWidth="1"/>
    <col min="12042" max="12042" width="8.44140625" customWidth="1"/>
    <col min="12043" max="12043" width="9.77734375" customWidth="1"/>
    <col min="12044" max="12044" width="50.21875" customWidth="1"/>
    <col min="12292" max="12292" width="27.5546875" customWidth="1"/>
    <col min="12293" max="12293" width="20.6640625" customWidth="1"/>
    <col min="12294" max="12294" width="37.6640625" customWidth="1"/>
    <col min="12295" max="12295" width="8.33203125" customWidth="1"/>
    <col min="12296" max="12296" width="8.5546875" customWidth="1"/>
    <col min="12297" max="12297" width="8.109375" customWidth="1"/>
    <col min="12298" max="12298" width="8.44140625" customWidth="1"/>
    <col min="12299" max="12299" width="9.77734375" customWidth="1"/>
    <col min="12300" max="12300" width="50.21875" customWidth="1"/>
    <col min="12548" max="12548" width="27.5546875" customWidth="1"/>
    <col min="12549" max="12549" width="20.6640625" customWidth="1"/>
    <col min="12550" max="12550" width="37.6640625" customWidth="1"/>
    <col min="12551" max="12551" width="8.33203125" customWidth="1"/>
    <col min="12552" max="12552" width="8.5546875" customWidth="1"/>
    <col min="12553" max="12553" width="8.109375" customWidth="1"/>
    <col min="12554" max="12554" width="8.44140625" customWidth="1"/>
    <col min="12555" max="12555" width="9.77734375" customWidth="1"/>
    <col min="12556" max="12556" width="50.21875" customWidth="1"/>
    <col min="12804" max="12804" width="27.5546875" customWidth="1"/>
    <col min="12805" max="12805" width="20.6640625" customWidth="1"/>
    <col min="12806" max="12806" width="37.6640625" customWidth="1"/>
    <col min="12807" max="12807" width="8.33203125" customWidth="1"/>
    <col min="12808" max="12808" width="8.5546875" customWidth="1"/>
    <col min="12809" max="12809" width="8.109375" customWidth="1"/>
    <col min="12810" max="12810" width="8.44140625" customWidth="1"/>
    <col min="12811" max="12811" width="9.77734375" customWidth="1"/>
    <col min="12812" max="12812" width="50.21875" customWidth="1"/>
    <col min="13060" max="13060" width="27.5546875" customWidth="1"/>
    <col min="13061" max="13061" width="20.6640625" customWidth="1"/>
    <col min="13062" max="13062" width="37.6640625" customWidth="1"/>
    <col min="13063" max="13063" width="8.33203125" customWidth="1"/>
    <col min="13064" max="13064" width="8.5546875" customWidth="1"/>
    <col min="13065" max="13065" width="8.109375" customWidth="1"/>
    <col min="13066" max="13066" width="8.44140625" customWidth="1"/>
    <col min="13067" max="13067" width="9.77734375" customWidth="1"/>
    <col min="13068" max="13068" width="50.21875" customWidth="1"/>
    <col min="13316" max="13316" width="27.5546875" customWidth="1"/>
    <col min="13317" max="13317" width="20.6640625" customWidth="1"/>
    <col min="13318" max="13318" width="37.6640625" customWidth="1"/>
    <col min="13319" max="13319" width="8.33203125" customWidth="1"/>
    <col min="13320" max="13320" width="8.5546875" customWidth="1"/>
    <col min="13321" max="13321" width="8.109375" customWidth="1"/>
    <col min="13322" max="13322" width="8.44140625" customWidth="1"/>
    <col min="13323" max="13323" width="9.77734375" customWidth="1"/>
    <col min="13324" max="13324" width="50.21875" customWidth="1"/>
    <col min="13572" max="13572" width="27.5546875" customWidth="1"/>
    <col min="13573" max="13573" width="20.6640625" customWidth="1"/>
    <col min="13574" max="13574" width="37.6640625" customWidth="1"/>
    <col min="13575" max="13575" width="8.33203125" customWidth="1"/>
    <col min="13576" max="13576" width="8.5546875" customWidth="1"/>
    <col min="13577" max="13577" width="8.109375" customWidth="1"/>
    <col min="13578" max="13578" width="8.44140625" customWidth="1"/>
    <col min="13579" max="13579" width="9.77734375" customWidth="1"/>
    <col min="13580" max="13580" width="50.21875" customWidth="1"/>
    <col min="13828" max="13828" width="27.5546875" customWidth="1"/>
    <col min="13829" max="13829" width="20.6640625" customWidth="1"/>
    <col min="13830" max="13830" width="37.6640625" customWidth="1"/>
    <col min="13831" max="13831" width="8.33203125" customWidth="1"/>
    <col min="13832" max="13832" width="8.5546875" customWidth="1"/>
    <col min="13833" max="13833" width="8.109375" customWidth="1"/>
    <col min="13834" max="13834" width="8.44140625" customWidth="1"/>
    <col min="13835" max="13835" width="9.77734375" customWidth="1"/>
    <col min="13836" max="13836" width="50.21875" customWidth="1"/>
    <col min="14084" max="14084" width="27.5546875" customWidth="1"/>
    <col min="14085" max="14085" width="20.6640625" customWidth="1"/>
    <col min="14086" max="14086" width="37.6640625" customWidth="1"/>
    <col min="14087" max="14087" width="8.33203125" customWidth="1"/>
    <col min="14088" max="14088" width="8.5546875" customWidth="1"/>
    <col min="14089" max="14089" width="8.109375" customWidth="1"/>
    <col min="14090" max="14090" width="8.44140625" customWidth="1"/>
    <col min="14091" max="14091" width="9.77734375" customWidth="1"/>
    <col min="14092" max="14092" width="50.21875" customWidth="1"/>
    <col min="14340" max="14340" width="27.5546875" customWidth="1"/>
    <col min="14341" max="14341" width="20.6640625" customWidth="1"/>
    <col min="14342" max="14342" width="37.6640625" customWidth="1"/>
    <col min="14343" max="14343" width="8.33203125" customWidth="1"/>
    <col min="14344" max="14344" width="8.5546875" customWidth="1"/>
    <col min="14345" max="14345" width="8.109375" customWidth="1"/>
    <col min="14346" max="14346" width="8.44140625" customWidth="1"/>
    <col min="14347" max="14347" width="9.77734375" customWidth="1"/>
    <col min="14348" max="14348" width="50.21875" customWidth="1"/>
    <col min="14596" max="14596" width="27.5546875" customWidth="1"/>
    <col min="14597" max="14597" width="20.6640625" customWidth="1"/>
    <col min="14598" max="14598" width="37.6640625" customWidth="1"/>
    <col min="14599" max="14599" width="8.33203125" customWidth="1"/>
    <col min="14600" max="14600" width="8.5546875" customWidth="1"/>
    <col min="14601" max="14601" width="8.109375" customWidth="1"/>
    <col min="14602" max="14602" width="8.44140625" customWidth="1"/>
    <col min="14603" max="14603" width="9.77734375" customWidth="1"/>
    <col min="14604" max="14604" width="50.21875" customWidth="1"/>
    <col min="14852" max="14852" width="27.5546875" customWidth="1"/>
    <col min="14853" max="14853" width="20.6640625" customWidth="1"/>
    <col min="14854" max="14854" width="37.6640625" customWidth="1"/>
    <col min="14855" max="14855" width="8.33203125" customWidth="1"/>
    <col min="14856" max="14856" width="8.5546875" customWidth="1"/>
    <col min="14857" max="14857" width="8.109375" customWidth="1"/>
    <col min="14858" max="14858" width="8.44140625" customWidth="1"/>
    <col min="14859" max="14859" width="9.77734375" customWidth="1"/>
    <col min="14860" max="14860" width="50.21875" customWidth="1"/>
    <col min="15108" max="15108" width="27.5546875" customWidth="1"/>
    <col min="15109" max="15109" width="20.6640625" customWidth="1"/>
    <col min="15110" max="15110" width="37.6640625" customWidth="1"/>
    <col min="15111" max="15111" width="8.33203125" customWidth="1"/>
    <col min="15112" max="15112" width="8.5546875" customWidth="1"/>
    <col min="15113" max="15113" width="8.109375" customWidth="1"/>
    <col min="15114" max="15114" width="8.44140625" customWidth="1"/>
    <col min="15115" max="15115" width="9.77734375" customWidth="1"/>
    <col min="15116" max="15116" width="50.21875" customWidth="1"/>
    <col min="15364" max="15364" width="27.5546875" customWidth="1"/>
    <col min="15365" max="15365" width="20.6640625" customWidth="1"/>
    <col min="15366" max="15366" width="37.6640625" customWidth="1"/>
    <col min="15367" max="15367" width="8.33203125" customWidth="1"/>
    <col min="15368" max="15368" width="8.5546875" customWidth="1"/>
    <col min="15369" max="15369" width="8.109375" customWidth="1"/>
    <col min="15370" max="15370" width="8.44140625" customWidth="1"/>
    <col min="15371" max="15371" width="9.77734375" customWidth="1"/>
    <col min="15372" max="15372" width="50.21875" customWidth="1"/>
    <col min="15620" max="15620" width="27.5546875" customWidth="1"/>
    <col min="15621" max="15621" width="20.6640625" customWidth="1"/>
    <col min="15622" max="15622" width="37.6640625" customWidth="1"/>
    <col min="15623" max="15623" width="8.33203125" customWidth="1"/>
    <col min="15624" max="15624" width="8.5546875" customWidth="1"/>
    <col min="15625" max="15625" width="8.109375" customWidth="1"/>
    <col min="15626" max="15626" width="8.44140625" customWidth="1"/>
    <col min="15627" max="15627" width="9.77734375" customWidth="1"/>
    <col min="15628" max="15628" width="50.21875" customWidth="1"/>
    <col min="15876" max="15876" width="27.5546875" customWidth="1"/>
    <col min="15877" max="15877" width="20.6640625" customWidth="1"/>
    <col min="15878" max="15878" width="37.6640625" customWidth="1"/>
    <col min="15879" max="15879" width="8.33203125" customWidth="1"/>
    <col min="15880" max="15880" width="8.5546875" customWidth="1"/>
    <col min="15881" max="15881" width="8.109375" customWidth="1"/>
    <col min="15882" max="15882" width="8.44140625" customWidth="1"/>
    <col min="15883" max="15883" width="9.77734375" customWidth="1"/>
    <col min="15884" max="15884" width="50.21875" customWidth="1"/>
    <col min="16132" max="16132" width="27.5546875" customWidth="1"/>
    <col min="16133" max="16133" width="20.6640625" customWidth="1"/>
    <col min="16134" max="16134" width="37.6640625" customWidth="1"/>
    <col min="16135" max="16135" width="8.33203125" customWidth="1"/>
    <col min="16136" max="16136" width="8.5546875" customWidth="1"/>
    <col min="16137" max="16137" width="8.109375" customWidth="1"/>
    <col min="16138" max="16138" width="8.44140625" customWidth="1"/>
    <col min="16139" max="16139" width="9.77734375" customWidth="1"/>
    <col min="16140" max="16140" width="50.21875" customWidth="1"/>
  </cols>
  <sheetData>
    <row r="1" spans="1:13" ht="25.5" x14ac:dyDescent="0.2">
      <c r="A1" s="173" t="s">
        <v>212</v>
      </c>
      <c r="B1" s="174"/>
      <c r="C1" s="174"/>
      <c r="D1" s="174"/>
      <c r="E1" s="174"/>
      <c r="F1" s="174"/>
      <c r="G1" s="174"/>
      <c r="H1" s="174"/>
      <c r="I1" s="174"/>
      <c r="J1" s="174"/>
      <c r="K1" s="174"/>
      <c r="L1" s="174"/>
    </row>
    <row r="2" spans="1:13" ht="26.25" x14ac:dyDescent="0.2">
      <c r="A2" s="219" t="s">
        <v>213</v>
      </c>
      <c r="B2" s="219"/>
      <c r="C2" s="219"/>
      <c r="D2" s="219"/>
      <c r="E2" s="219"/>
      <c r="F2" s="219"/>
      <c r="G2" s="219"/>
      <c r="H2" s="219"/>
      <c r="I2" s="219"/>
      <c r="J2" s="219"/>
      <c r="K2" s="219"/>
      <c r="L2" s="219"/>
    </row>
    <row r="3" spans="1:13" ht="25.5" x14ac:dyDescent="0.2">
      <c r="A3" s="175" t="s">
        <v>13</v>
      </c>
      <c r="B3" s="176"/>
      <c r="C3" s="176"/>
      <c r="D3" s="176"/>
      <c r="E3" s="176"/>
      <c r="F3" s="176"/>
      <c r="G3" s="176"/>
      <c r="H3" s="176"/>
      <c r="I3" s="176"/>
      <c r="J3" s="176"/>
      <c r="K3" s="176"/>
      <c r="L3" s="176"/>
    </row>
    <row r="4" spans="1:13" ht="25.5" x14ac:dyDescent="0.2">
      <c r="A4" s="58" t="s">
        <v>227</v>
      </c>
      <c r="B4" s="166" t="s">
        <v>226</v>
      </c>
      <c r="C4" s="166"/>
      <c r="D4" s="177" t="s">
        <v>3</v>
      </c>
      <c r="E4" s="164"/>
      <c r="F4" s="164" t="s">
        <v>228</v>
      </c>
      <c r="G4" s="164"/>
      <c r="H4" s="164"/>
      <c r="I4" s="164"/>
      <c r="J4" s="164"/>
      <c r="K4" s="164"/>
      <c r="L4" s="165" t="s">
        <v>220</v>
      </c>
    </row>
    <row r="5" spans="1:13" ht="24" customHeight="1" x14ac:dyDescent="0.2">
      <c r="A5" s="60" t="s">
        <v>214</v>
      </c>
      <c r="B5" s="170"/>
      <c r="C5" s="170"/>
      <c r="D5" s="61" t="s">
        <v>215</v>
      </c>
      <c r="E5" s="62" t="s">
        <v>216</v>
      </c>
      <c r="F5" s="62" t="s">
        <v>217</v>
      </c>
      <c r="G5" s="62" t="s">
        <v>218</v>
      </c>
      <c r="H5" s="62" t="s">
        <v>219</v>
      </c>
      <c r="I5" s="62" t="s">
        <v>224</v>
      </c>
      <c r="J5" s="62" t="s">
        <v>222</v>
      </c>
      <c r="K5" s="63" t="s">
        <v>223</v>
      </c>
      <c r="L5" s="178"/>
    </row>
    <row r="6" spans="1:13" ht="76.5" customHeight="1" x14ac:dyDescent="0.2">
      <c r="A6" s="171" t="s">
        <v>231</v>
      </c>
      <c r="B6" s="172"/>
      <c r="C6" s="172"/>
      <c r="D6" s="65"/>
      <c r="E6" s="65"/>
      <c r="F6" s="65">
        <f>Hoja8!D15/Hoja8!D32</f>
        <v>26.74000000000002</v>
      </c>
      <c r="G6" s="65">
        <f>Hoja8!E15/Hoja8!E32</f>
        <v>46.267500000000034</v>
      </c>
      <c r="H6" s="65">
        <f>Hoja8!F15/Hoja8!F32</f>
        <v>72.950000000000045</v>
      </c>
      <c r="I6" s="65">
        <f>Hoja8!G15/Hoja8!G32</f>
        <v>108.43800000000006</v>
      </c>
      <c r="J6" s="65">
        <f>Hoja8!H15/Hoja8!H32</f>
        <v>144.33200000000005</v>
      </c>
      <c r="K6" s="65">
        <f>Hoja8!I15/Hoja8!I32</f>
        <v>174.23200000000006</v>
      </c>
      <c r="L6" s="66" t="s">
        <v>225</v>
      </c>
    </row>
    <row r="7" spans="1:13" ht="134.25" customHeight="1" x14ac:dyDescent="0.2">
      <c r="A7" s="171"/>
      <c r="B7" s="168"/>
      <c r="C7" s="168"/>
      <c r="D7" s="65"/>
      <c r="E7" s="65"/>
      <c r="F7" s="65">
        <f>(Hoja8!D15-Hoja8!D11-Hoja8!D12-Hoja8!D13)/(Hoja8!D32)</f>
        <v>22.273333333333355</v>
      </c>
      <c r="G7" s="65">
        <f>(Hoja8!E15-Hoja8!E11-Hoja8!E12-Hoja8!E13)/(Hoja8!E32)</f>
        <v>42.417500000000032</v>
      </c>
      <c r="H7" s="65">
        <f>(Hoja8!F15-Hoja8!F11-Hoja8!F12-Hoja8!F13)/(Hoja8!F32)</f>
        <v>69.490000000000038</v>
      </c>
      <c r="I7" s="65">
        <f>(Hoja8!G15-Hoja8!G11-Hoja8!G12-Hoja8!G13)/(Hoja8!G32)</f>
        <v>104.97800000000005</v>
      </c>
      <c r="J7" s="65">
        <f>(Hoja8!H15-Hoja8!H11-Hoja8!H12-Hoja8!H13)/(Hoja8!H32)</f>
        <v>140.87200000000004</v>
      </c>
      <c r="K7" s="65">
        <f>(Hoja8!I15-Hoja8!I11-Hoja8!I12-Hoja8!I13)/(Hoja8!I32)</f>
        <v>170.77200000000005</v>
      </c>
      <c r="L7" s="66" t="s">
        <v>221</v>
      </c>
    </row>
    <row r="8" spans="1:13" ht="59.25" customHeight="1" x14ac:dyDescent="0.2">
      <c r="A8" s="171"/>
      <c r="B8" s="167"/>
      <c r="C8" s="167"/>
      <c r="D8" s="65"/>
      <c r="E8" s="65">
        <f>Hoja8!C25/Hoja8!C33</f>
        <v>8</v>
      </c>
      <c r="F8" s="65">
        <f>Hoja8!D25/Hoja8!D33</f>
        <v>9.3125</v>
      </c>
      <c r="G8" s="65">
        <f>Hoja8!E25/Hoja8!E33</f>
        <v>11.499999999999998</v>
      </c>
      <c r="H8" s="65">
        <f>Hoja8!F25/Hoja8!F33</f>
        <v>15.874999999999996</v>
      </c>
      <c r="I8" s="65">
        <f>Hoja8!G25/Hoja8!G33</f>
        <v>28.999999999999986</v>
      </c>
      <c r="J8" s="65"/>
      <c r="K8" s="65"/>
      <c r="L8" s="66"/>
    </row>
    <row r="9" spans="1:13" ht="66" customHeight="1" x14ac:dyDescent="0.2">
      <c r="A9" s="171"/>
      <c r="B9" s="167"/>
      <c r="C9" s="167"/>
      <c r="D9" s="65"/>
      <c r="E9" s="65"/>
      <c r="F9" s="65">
        <f>Hoja8!D15-Hoja8!D32</f>
        <v>7.7220000000000057</v>
      </c>
      <c r="G9" s="65">
        <f>Hoja8!E15-Hoja8!E32</f>
        <v>18.107000000000017</v>
      </c>
      <c r="H9" s="65">
        <f>Hoja8!F15-Hoja8!F32</f>
        <v>35.975000000000023</v>
      </c>
      <c r="I9" s="65">
        <f>Hoja8!G15-Hoja8!G32</f>
        <v>53.71900000000003</v>
      </c>
      <c r="J9" s="65">
        <f>Hoja8!H15-Hoja8!H32</f>
        <v>71.666000000000025</v>
      </c>
      <c r="K9" s="65">
        <f>Hoja8!I15-Hoja8!I32</f>
        <v>86.616000000000028</v>
      </c>
      <c r="L9" s="66"/>
    </row>
    <row r="10" spans="1:13" ht="23.25" x14ac:dyDescent="0.2">
      <c r="A10" s="68"/>
      <c r="B10" s="69"/>
      <c r="C10" s="69"/>
      <c r="D10" s="70"/>
      <c r="E10" s="70"/>
      <c r="F10" s="70"/>
      <c r="G10" s="70"/>
      <c r="H10" s="70"/>
      <c r="I10" s="70"/>
      <c r="J10" s="70"/>
      <c r="K10" s="70"/>
      <c r="L10" s="71"/>
      <c r="M10" s="15"/>
    </row>
    <row r="11" spans="1:13" ht="25.5" x14ac:dyDescent="0.2">
      <c r="A11" s="58" t="s">
        <v>227</v>
      </c>
      <c r="B11" s="166" t="s">
        <v>226</v>
      </c>
      <c r="C11" s="166"/>
      <c r="D11" s="164" t="s">
        <v>3</v>
      </c>
      <c r="E11" s="164"/>
      <c r="F11" s="164" t="s">
        <v>228</v>
      </c>
      <c r="G11" s="164"/>
      <c r="H11" s="164"/>
      <c r="I11" s="164"/>
      <c r="J11" s="164"/>
      <c r="K11" s="164"/>
      <c r="L11" s="165" t="s">
        <v>220</v>
      </c>
    </row>
    <row r="12" spans="1:13" ht="23.25" x14ac:dyDescent="0.2">
      <c r="A12" s="59" t="s">
        <v>214</v>
      </c>
      <c r="B12" s="166"/>
      <c r="C12" s="166"/>
      <c r="D12" s="67" t="s">
        <v>215</v>
      </c>
      <c r="E12" s="67" t="s">
        <v>216</v>
      </c>
      <c r="F12" s="67" t="s">
        <v>217</v>
      </c>
      <c r="G12" s="67" t="s">
        <v>218</v>
      </c>
      <c r="H12" s="67" t="s">
        <v>219</v>
      </c>
      <c r="I12" s="67" t="s">
        <v>224</v>
      </c>
      <c r="J12" s="67" t="s">
        <v>222</v>
      </c>
      <c r="K12" s="67" t="s">
        <v>223</v>
      </c>
      <c r="L12" s="165"/>
    </row>
    <row r="13" spans="1:13" ht="69" customHeight="1" x14ac:dyDescent="0.2">
      <c r="A13" s="166" t="s">
        <v>230</v>
      </c>
      <c r="B13" s="166"/>
      <c r="C13" s="166"/>
      <c r="D13" s="67"/>
      <c r="E13" s="67"/>
      <c r="F13" s="67">
        <f>Hoja3!D44/Hoja8!D11</f>
        <v>1</v>
      </c>
      <c r="G13" s="67">
        <f>Hoja3!E44/Hoja8!E11</f>
        <v>1</v>
      </c>
      <c r="H13" s="67">
        <f>Hoja3!F44/Hoja8!F11</f>
        <v>1</v>
      </c>
      <c r="I13" s="67">
        <f>Hoja3!G44/Hoja8!G11</f>
        <v>1</v>
      </c>
      <c r="J13" s="67">
        <f>Hoja3!H44/Hoja8!H11</f>
        <v>1</v>
      </c>
      <c r="K13" s="67">
        <f>Hoja3!I44/Hoja8!I11</f>
        <v>1</v>
      </c>
      <c r="L13" s="84" t="s">
        <v>229</v>
      </c>
    </row>
    <row r="14" spans="1:13" ht="60.75" customHeight="1" x14ac:dyDescent="0.2">
      <c r="A14" s="166"/>
      <c r="B14" s="166"/>
      <c r="C14" s="166"/>
      <c r="D14" s="67"/>
      <c r="E14" s="67"/>
      <c r="F14" s="67"/>
      <c r="G14" s="67"/>
      <c r="H14" s="67"/>
      <c r="I14" s="67"/>
      <c r="J14" s="67"/>
      <c r="K14" s="67"/>
      <c r="L14" s="84" t="s">
        <v>233</v>
      </c>
    </row>
    <row r="15" spans="1:13" ht="66.75" customHeight="1" x14ac:dyDescent="0.2">
      <c r="A15" s="166"/>
      <c r="B15" s="166"/>
      <c r="C15" s="166"/>
      <c r="D15" s="67"/>
      <c r="E15" s="67"/>
      <c r="F15" s="67"/>
      <c r="G15" s="67"/>
      <c r="H15" s="67"/>
      <c r="I15" s="67"/>
      <c r="J15" s="67"/>
      <c r="K15" s="67"/>
      <c r="L15" s="84" t="s">
        <v>232</v>
      </c>
    </row>
    <row r="16" spans="1:13" ht="62.25" customHeight="1" x14ac:dyDescent="0.2">
      <c r="A16" s="166"/>
      <c r="B16" s="166"/>
      <c r="C16" s="166"/>
      <c r="D16"/>
      <c r="E16" s="67"/>
      <c r="F16" s="67"/>
      <c r="G16" s="67"/>
      <c r="H16" s="67"/>
      <c r="I16" s="67"/>
      <c r="J16" s="67"/>
      <c r="K16" s="67"/>
      <c r="L16" s="84" t="s">
        <v>234</v>
      </c>
    </row>
    <row r="17" spans="1:12" ht="57.75" customHeight="1" x14ac:dyDescent="0.2">
      <c r="A17" s="166"/>
      <c r="B17" s="166"/>
      <c r="C17" s="166"/>
      <c r="D17" s="67"/>
      <c r="E17" s="67"/>
      <c r="F17" s="67"/>
      <c r="G17" s="67"/>
      <c r="H17" s="67"/>
      <c r="I17" s="67"/>
      <c r="J17" s="67"/>
      <c r="K17" s="67"/>
      <c r="L17" s="84" t="s">
        <v>235</v>
      </c>
    </row>
    <row r="18" spans="1:12" ht="57.75" customHeight="1" x14ac:dyDescent="0.2">
      <c r="A18" s="166"/>
      <c r="B18" s="166"/>
      <c r="C18" s="166"/>
      <c r="D18" s="67"/>
      <c r="E18" s="67"/>
      <c r="F18" s="67"/>
      <c r="G18" s="67"/>
      <c r="H18" s="67"/>
      <c r="I18" s="67"/>
      <c r="J18" s="67"/>
      <c r="K18" s="67"/>
      <c r="L18" s="84" t="s">
        <v>245</v>
      </c>
    </row>
    <row r="19" spans="1:12" ht="57.75" customHeight="1" x14ac:dyDescent="0.2">
      <c r="A19" s="166"/>
      <c r="B19" s="166"/>
      <c r="C19" s="166"/>
      <c r="D19" s="67"/>
      <c r="E19" s="67"/>
      <c r="F19" s="67"/>
      <c r="G19" s="67"/>
      <c r="H19" s="67"/>
      <c r="I19" s="67"/>
      <c r="J19" s="67"/>
      <c r="K19" s="67"/>
      <c r="L19" s="85"/>
    </row>
    <row r="20" spans="1:12" ht="57.75" customHeight="1" x14ac:dyDescent="0.2">
      <c r="A20" s="166"/>
      <c r="B20" s="166"/>
      <c r="C20" s="166"/>
      <c r="D20" s="67"/>
      <c r="E20" s="67"/>
      <c r="F20" s="67"/>
      <c r="G20" s="67"/>
      <c r="H20" s="67"/>
      <c r="I20" s="67"/>
      <c r="J20" s="67"/>
      <c r="K20" s="67"/>
      <c r="L20" s="84"/>
    </row>
    <row r="21" spans="1:12" ht="57.75" customHeight="1" x14ac:dyDescent="0.2">
      <c r="A21" s="166"/>
      <c r="B21" s="166"/>
      <c r="C21" s="166"/>
      <c r="D21" s="67"/>
      <c r="E21" s="67"/>
      <c r="F21" s="67"/>
      <c r="G21" s="67"/>
      <c r="H21" s="67"/>
      <c r="I21" s="67"/>
      <c r="J21" s="67"/>
      <c r="K21" s="67"/>
      <c r="L21" s="84" t="s">
        <v>236</v>
      </c>
    </row>
    <row r="22" spans="1:12" ht="57.75" customHeight="1" x14ac:dyDescent="0.2">
      <c r="A22" s="166"/>
      <c r="B22" s="166"/>
      <c r="C22" s="166"/>
      <c r="D22" s="67"/>
      <c r="E22" s="67"/>
      <c r="F22" s="67"/>
      <c r="G22" s="67"/>
      <c r="H22" s="67"/>
      <c r="I22" s="67"/>
      <c r="J22" s="67"/>
      <c r="K22" s="67"/>
      <c r="L22" s="85"/>
    </row>
    <row r="23" spans="1:12" ht="57.75" customHeight="1" x14ac:dyDescent="0.2">
      <c r="A23" s="166"/>
      <c r="B23" s="166"/>
      <c r="C23" s="166"/>
      <c r="D23" s="67"/>
      <c r="E23" s="67"/>
      <c r="F23" s="67"/>
      <c r="G23" s="67"/>
      <c r="H23" s="67"/>
      <c r="I23" s="67"/>
      <c r="J23" s="67"/>
      <c r="K23" s="67"/>
      <c r="L23" s="85"/>
    </row>
    <row r="24" spans="1:12" ht="23.25" x14ac:dyDescent="0.2">
      <c r="A24" s="73"/>
      <c r="B24" s="73"/>
      <c r="C24" s="73"/>
      <c r="D24" s="74"/>
      <c r="E24" s="74"/>
      <c r="F24" s="74"/>
      <c r="G24" s="74"/>
      <c r="H24" s="74"/>
      <c r="I24" s="74"/>
      <c r="J24" s="74"/>
      <c r="K24" s="74"/>
      <c r="L24" s="72"/>
    </row>
    <row r="25" spans="1:12" ht="23.25" x14ac:dyDescent="0.2">
      <c r="A25" s="73"/>
      <c r="B25" s="73"/>
      <c r="C25" s="73"/>
      <c r="D25" s="74"/>
      <c r="E25" s="74"/>
      <c r="F25" s="74"/>
      <c r="G25" s="74"/>
      <c r="H25" s="74"/>
      <c r="I25" s="74"/>
      <c r="J25" s="74"/>
      <c r="K25" s="74"/>
      <c r="L25" s="72"/>
    </row>
    <row r="26" spans="1:12" ht="25.5" x14ac:dyDescent="0.2">
      <c r="A26" s="58" t="s">
        <v>227</v>
      </c>
      <c r="B26" s="166" t="s">
        <v>226</v>
      </c>
      <c r="C26" s="166"/>
      <c r="D26" s="164" t="s">
        <v>3</v>
      </c>
      <c r="E26" s="164"/>
      <c r="F26" s="164" t="s">
        <v>228</v>
      </c>
      <c r="G26" s="164"/>
      <c r="H26" s="164"/>
      <c r="I26" s="164"/>
      <c r="J26" s="164"/>
      <c r="K26" s="164"/>
      <c r="L26" s="165" t="s">
        <v>220</v>
      </c>
    </row>
    <row r="27" spans="1:12" ht="23.25" x14ac:dyDescent="0.2">
      <c r="A27" s="64" t="s">
        <v>214</v>
      </c>
      <c r="B27" s="170"/>
      <c r="C27" s="170"/>
      <c r="D27" s="77" t="s">
        <v>215</v>
      </c>
      <c r="E27" s="77" t="s">
        <v>216</v>
      </c>
      <c r="F27" s="77" t="s">
        <v>217</v>
      </c>
      <c r="G27" s="77" t="s">
        <v>218</v>
      </c>
      <c r="H27" s="77" t="s">
        <v>219</v>
      </c>
      <c r="I27" s="77" t="s">
        <v>224</v>
      </c>
      <c r="J27" s="77" t="s">
        <v>222</v>
      </c>
      <c r="K27" s="77" t="s">
        <v>223</v>
      </c>
      <c r="L27" s="165"/>
    </row>
    <row r="28" spans="1:12" ht="66.75" customHeight="1" x14ac:dyDescent="0.2">
      <c r="A28" s="166" t="s">
        <v>237</v>
      </c>
      <c r="B28" s="166"/>
      <c r="C28" s="166"/>
      <c r="D28" s="67"/>
      <c r="E28" s="67"/>
      <c r="F28" s="67"/>
      <c r="G28" s="67"/>
      <c r="H28" s="67"/>
      <c r="I28" s="67"/>
      <c r="J28" s="67"/>
      <c r="K28" s="67"/>
      <c r="L28" s="59"/>
    </row>
    <row r="29" spans="1:12" ht="74.25" customHeight="1" x14ac:dyDescent="0.2">
      <c r="A29" s="165"/>
      <c r="B29" s="166"/>
      <c r="C29" s="166"/>
      <c r="D29" s="67"/>
      <c r="E29" s="67"/>
      <c r="F29" s="67"/>
      <c r="G29" s="67"/>
      <c r="H29" s="67"/>
      <c r="I29" s="67"/>
      <c r="J29" s="67"/>
      <c r="K29" s="67"/>
      <c r="L29" s="59"/>
    </row>
    <row r="30" spans="1:12" ht="54" customHeight="1" x14ac:dyDescent="0.2">
      <c r="A30" s="165"/>
      <c r="B30" s="166"/>
      <c r="C30" s="166"/>
      <c r="D30" s="67"/>
      <c r="E30" s="67"/>
      <c r="F30" s="67"/>
      <c r="G30" s="67"/>
      <c r="H30" s="67"/>
      <c r="I30" s="67"/>
      <c r="J30" s="67"/>
      <c r="K30" s="67"/>
      <c r="L30" s="59"/>
    </row>
    <row r="31" spans="1:12" ht="54.95" customHeight="1" x14ac:dyDescent="0.2">
      <c r="A31" s="165"/>
      <c r="B31" s="166"/>
      <c r="C31" s="166"/>
      <c r="D31" s="67"/>
      <c r="E31" s="67"/>
      <c r="F31" s="67"/>
      <c r="G31" s="67"/>
      <c r="H31" s="67"/>
      <c r="I31" s="67"/>
      <c r="J31" s="67"/>
      <c r="K31" s="67"/>
      <c r="L31" s="59"/>
    </row>
    <row r="32" spans="1:12" ht="54.95" customHeight="1" x14ac:dyDescent="0.2">
      <c r="A32" s="165"/>
      <c r="B32" s="168"/>
      <c r="C32" s="168"/>
      <c r="D32" s="67"/>
      <c r="E32" s="67"/>
      <c r="F32" s="67"/>
      <c r="G32" s="67"/>
      <c r="H32" s="67"/>
      <c r="I32" s="67"/>
      <c r="J32" s="67"/>
      <c r="K32" s="67"/>
      <c r="L32" s="59"/>
    </row>
    <row r="33" spans="1:13" ht="54.95" customHeight="1" x14ac:dyDescent="0.2">
      <c r="A33" s="165"/>
      <c r="B33" s="166"/>
      <c r="C33" s="166"/>
      <c r="D33" s="67"/>
      <c r="E33" s="67"/>
      <c r="F33" s="67"/>
      <c r="G33" s="67"/>
      <c r="H33" s="67"/>
      <c r="I33" s="67"/>
      <c r="J33" s="67"/>
      <c r="K33" s="67"/>
      <c r="L33" s="59"/>
    </row>
    <row r="34" spans="1:13" ht="54.95" customHeight="1" x14ac:dyDescent="0.2">
      <c r="A34" s="72"/>
      <c r="B34" s="73"/>
      <c r="C34"/>
      <c r="D34" s="74"/>
      <c r="E34" s="74"/>
      <c r="F34" s="74"/>
      <c r="G34" s="74"/>
      <c r="H34" s="74"/>
      <c r="I34" s="74"/>
      <c r="J34" s="74"/>
      <c r="K34" s="74"/>
      <c r="L34" s="72"/>
    </row>
    <row r="35" spans="1:13" ht="25.5" x14ac:dyDescent="0.2">
      <c r="A35" s="58" t="s">
        <v>227</v>
      </c>
      <c r="B35" s="166" t="s">
        <v>226</v>
      </c>
      <c r="C35" s="166"/>
      <c r="D35" s="164" t="s">
        <v>3</v>
      </c>
      <c r="E35" s="164"/>
      <c r="F35" s="164" t="s">
        <v>228</v>
      </c>
      <c r="G35" s="164"/>
      <c r="H35" s="164"/>
      <c r="I35" s="164"/>
      <c r="J35" s="164"/>
      <c r="K35" s="164"/>
      <c r="L35" s="165" t="s">
        <v>220</v>
      </c>
    </row>
    <row r="36" spans="1:13" ht="23.25" x14ac:dyDescent="0.2">
      <c r="A36" s="59" t="s">
        <v>214</v>
      </c>
      <c r="B36" s="166"/>
      <c r="C36" s="166"/>
      <c r="D36" s="67" t="s">
        <v>215</v>
      </c>
      <c r="E36" s="67" t="s">
        <v>216</v>
      </c>
      <c r="F36" s="67" t="s">
        <v>217</v>
      </c>
      <c r="G36" s="67" t="s">
        <v>218</v>
      </c>
      <c r="H36" s="67" t="s">
        <v>219</v>
      </c>
      <c r="I36" s="67" t="s">
        <v>224</v>
      </c>
      <c r="J36" s="67" t="s">
        <v>222</v>
      </c>
      <c r="K36" s="67" t="s">
        <v>223</v>
      </c>
      <c r="L36" s="165"/>
    </row>
    <row r="37" spans="1:13" ht="65.099999999999994" customHeight="1" x14ac:dyDescent="0.2">
      <c r="A37" s="166" t="s">
        <v>238</v>
      </c>
      <c r="B37" s="167"/>
      <c r="C37" s="167"/>
      <c r="D37" s="65"/>
      <c r="E37" s="65"/>
      <c r="F37" s="65"/>
      <c r="G37" s="65"/>
      <c r="H37" s="65"/>
      <c r="I37" s="65"/>
      <c r="J37" s="65"/>
      <c r="K37" s="65"/>
      <c r="L37" s="66"/>
    </row>
    <row r="38" spans="1:13" ht="65.099999999999994" customHeight="1" x14ac:dyDescent="0.2">
      <c r="A38" s="166"/>
      <c r="B38" s="167"/>
      <c r="C38" s="167"/>
      <c r="D38" s="19"/>
      <c r="E38" s="65"/>
      <c r="F38" s="65"/>
      <c r="G38" s="65"/>
      <c r="H38" s="65"/>
      <c r="I38" s="65"/>
      <c r="J38" s="65"/>
      <c r="K38" s="65"/>
      <c r="L38" s="66"/>
    </row>
    <row r="39" spans="1:13" ht="65.099999999999994" customHeight="1" x14ac:dyDescent="0.2">
      <c r="A39" s="170"/>
      <c r="B39" s="169"/>
      <c r="C39" s="169"/>
      <c r="D39" s="78"/>
      <c r="E39" s="78"/>
      <c r="F39" s="78"/>
      <c r="G39" s="78"/>
      <c r="H39" s="78"/>
      <c r="I39" s="78"/>
      <c r="J39" s="78"/>
      <c r="K39" s="78"/>
      <c r="L39" s="79"/>
    </row>
    <row r="40" spans="1:13" ht="23.25" x14ac:dyDescent="0.2">
      <c r="A40" s="80"/>
      <c r="B40" s="81"/>
      <c r="C40" s="81"/>
      <c r="D40" s="82"/>
      <c r="E40" s="82"/>
      <c r="F40" s="82"/>
      <c r="G40" s="82"/>
      <c r="H40" s="82"/>
      <c r="I40" s="82"/>
      <c r="J40" s="82"/>
      <c r="K40" s="82"/>
      <c r="L40" s="83"/>
      <c r="M40" s="7"/>
    </row>
    <row r="41" spans="1:13" ht="25.5" x14ac:dyDescent="0.2">
      <c r="A41" s="58" t="s">
        <v>227</v>
      </c>
      <c r="B41" s="166" t="s">
        <v>226</v>
      </c>
      <c r="C41" s="166"/>
      <c r="D41" s="164" t="s">
        <v>3</v>
      </c>
      <c r="E41" s="164"/>
      <c r="F41" s="164" t="s">
        <v>228</v>
      </c>
      <c r="G41" s="164"/>
      <c r="H41" s="164"/>
      <c r="I41" s="164"/>
      <c r="J41" s="164"/>
      <c r="K41" s="164"/>
      <c r="L41" s="165" t="s">
        <v>220</v>
      </c>
    </row>
    <row r="42" spans="1:13" ht="23.25" x14ac:dyDescent="0.2">
      <c r="A42" s="59" t="s">
        <v>214</v>
      </c>
      <c r="B42" s="166"/>
      <c r="C42" s="166"/>
      <c r="D42" s="67" t="s">
        <v>215</v>
      </c>
      <c r="E42" s="67" t="s">
        <v>216</v>
      </c>
      <c r="F42" s="67" t="s">
        <v>217</v>
      </c>
      <c r="G42" s="67" t="s">
        <v>218</v>
      </c>
      <c r="H42" s="67" t="s">
        <v>219</v>
      </c>
      <c r="I42" s="67" t="s">
        <v>224</v>
      </c>
      <c r="J42" s="67" t="s">
        <v>222</v>
      </c>
      <c r="K42" s="67" t="s">
        <v>223</v>
      </c>
      <c r="L42" s="165"/>
    </row>
    <row r="43" spans="1:13" ht="65.099999999999994" customHeight="1" x14ac:dyDescent="0.2">
      <c r="A43" s="166" t="s">
        <v>239</v>
      </c>
      <c r="B43" s="167"/>
      <c r="C43" s="167"/>
      <c r="D43" s="19"/>
      <c r="E43" s="65"/>
      <c r="F43" s="65"/>
      <c r="G43" s="65"/>
      <c r="H43" s="65"/>
      <c r="I43" s="65"/>
      <c r="J43" s="65"/>
      <c r="K43" s="65"/>
      <c r="L43" s="66" t="s">
        <v>240</v>
      </c>
    </row>
    <row r="44" spans="1:13" ht="65.099999999999994" customHeight="1" x14ac:dyDescent="0.2">
      <c r="A44" s="165"/>
      <c r="B44" s="167"/>
      <c r="C44" s="167"/>
      <c r="D44" s="19"/>
      <c r="E44" s="65"/>
      <c r="F44" s="65"/>
      <c r="G44" s="65"/>
      <c r="H44" s="65"/>
      <c r="I44" s="65"/>
      <c r="J44" s="65"/>
      <c r="K44" s="65"/>
      <c r="L44" s="66" t="s">
        <v>241</v>
      </c>
    </row>
    <row r="45" spans="1:13" ht="65.099999999999994" customHeight="1" x14ac:dyDescent="0.2">
      <c r="A45" s="165"/>
      <c r="B45" s="167"/>
      <c r="C45" s="167"/>
      <c r="D45" s="65"/>
      <c r="E45" s="19"/>
      <c r="F45" s="19"/>
      <c r="G45" s="65"/>
      <c r="H45" s="65"/>
      <c r="I45" s="65"/>
      <c r="J45" s="65"/>
      <c r="K45" s="65"/>
      <c r="L45" s="66" t="s">
        <v>242</v>
      </c>
    </row>
    <row r="46" spans="1:13" ht="65.099999999999994" customHeight="1" x14ac:dyDescent="0.2">
      <c r="A46" s="165"/>
      <c r="B46" s="167"/>
      <c r="C46" s="167"/>
      <c r="D46" s="65"/>
      <c r="E46" s="65"/>
      <c r="F46" s="65"/>
      <c r="G46" s="65"/>
      <c r="H46" s="65"/>
      <c r="I46" s="65"/>
      <c r="J46" s="65"/>
      <c r="K46" s="65"/>
      <c r="L46" s="66" t="s">
        <v>243</v>
      </c>
    </row>
    <row r="47" spans="1:13" ht="65.099999999999994" customHeight="1" x14ac:dyDescent="0.2">
      <c r="A47" s="165"/>
      <c r="B47" s="168"/>
      <c r="C47" s="168"/>
      <c r="D47" s="65"/>
      <c r="E47" s="65"/>
      <c r="F47" s="65"/>
      <c r="G47" s="65"/>
      <c r="H47" s="65"/>
      <c r="I47" s="65"/>
      <c r="J47" s="65"/>
      <c r="K47" s="65"/>
      <c r="L47" s="66" t="s">
        <v>244</v>
      </c>
    </row>
  </sheetData>
  <mergeCells count="57">
    <mergeCell ref="A1:L1"/>
    <mergeCell ref="A3:L3"/>
    <mergeCell ref="B11:C12"/>
    <mergeCell ref="D11:E11"/>
    <mergeCell ref="F11:K11"/>
    <mergeCell ref="L11:L12"/>
    <mergeCell ref="A2:L2"/>
    <mergeCell ref="D4:E4"/>
    <mergeCell ref="F4:K4"/>
    <mergeCell ref="L4:L5"/>
    <mergeCell ref="B4:C5"/>
    <mergeCell ref="A6:A9"/>
    <mergeCell ref="B6:C6"/>
    <mergeCell ref="B7:C7"/>
    <mergeCell ref="B8:C8"/>
    <mergeCell ref="B9:C9"/>
    <mergeCell ref="B20:C20"/>
    <mergeCell ref="B21:C21"/>
    <mergeCell ref="B22:C22"/>
    <mergeCell ref="B23:C23"/>
    <mergeCell ref="A13:A23"/>
    <mergeCell ref="B13:C13"/>
    <mergeCell ref="B15:C15"/>
    <mergeCell ref="B16:C16"/>
    <mergeCell ref="B17:C17"/>
    <mergeCell ref="B18:C18"/>
    <mergeCell ref="B19:C19"/>
    <mergeCell ref="B14:C14"/>
    <mergeCell ref="A28:A33"/>
    <mergeCell ref="B26:C27"/>
    <mergeCell ref="D26:E26"/>
    <mergeCell ref="F26:K26"/>
    <mergeCell ref="B28:C28"/>
    <mergeCell ref="B29:C29"/>
    <mergeCell ref="L26:L27"/>
    <mergeCell ref="B35:C36"/>
    <mergeCell ref="D35:E35"/>
    <mergeCell ref="F35:K35"/>
    <mergeCell ref="L35:L36"/>
    <mergeCell ref="B30:C30"/>
    <mergeCell ref="B31:C31"/>
    <mergeCell ref="B32:C32"/>
    <mergeCell ref="B33:C33"/>
    <mergeCell ref="B37:C37"/>
    <mergeCell ref="B38:C38"/>
    <mergeCell ref="B39:C39"/>
    <mergeCell ref="A37:A39"/>
    <mergeCell ref="B41:C42"/>
    <mergeCell ref="D41:E41"/>
    <mergeCell ref="F41:K41"/>
    <mergeCell ref="L41:L42"/>
    <mergeCell ref="A43:A47"/>
    <mergeCell ref="B43:C43"/>
    <mergeCell ref="B44:C44"/>
    <mergeCell ref="B45:C45"/>
    <mergeCell ref="B46:C46"/>
    <mergeCell ref="B47:C47"/>
  </mergeCells>
  <pageMargins left="0.7" right="0.7" top="0.75" bottom="0.75" header="0.3" footer="0.3"/>
  <pageSetup scale="40" orientation="landscape" horizontalDpi="0" verticalDpi="0" r:id="rId1"/>
  <drawing r:id="rId2"/>
  <legacyDrawing r:id="rId3"/>
  <oleObjects>
    <mc:AlternateContent xmlns:mc="http://schemas.openxmlformats.org/markup-compatibility/2006">
      <mc:Choice Requires="x14">
        <oleObject progId="Equation.3" shapeId="9217" r:id="rId4">
          <objectPr defaultSize="0" autoPict="0" r:id="rId5">
            <anchor moveWithCells="1" sizeWithCells="1">
              <from>
                <xdr:col>1</xdr:col>
                <xdr:colOff>971550</xdr:colOff>
                <xdr:row>5</xdr:row>
                <xdr:rowOff>95250</xdr:rowOff>
              </from>
              <to>
                <xdr:col>2</xdr:col>
                <xdr:colOff>1952625</xdr:colOff>
                <xdr:row>5</xdr:row>
                <xdr:rowOff>666750</xdr:rowOff>
              </to>
            </anchor>
          </objectPr>
        </oleObject>
      </mc:Choice>
      <mc:Fallback>
        <oleObject progId="Equation.3" shapeId="9217" r:id="rId4"/>
      </mc:Fallback>
    </mc:AlternateContent>
    <mc:AlternateContent xmlns:mc="http://schemas.openxmlformats.org/markup-compatibility/2006">
      <mc:Choice Requires="x14">
        <oleObject progId="Equation.3" shapeId="9218" r:id="rId6">
          <objectPr defaultSize="0" r:id="rId7">
            <anchor moveWithCells="1" sizeWithCells="1">
              <from>
                <xdr:col>1</xdr:col>
                <xdr:colOff>371475</xdr:colOff>
                <xdr:row>6</xdr:row>
                <xdr:rowOff>466725</xdr:rowOff>
              </from>
              <to>
                <xdr:col>2</xdr:col>
                <xdr:colOff>2771775</xdr:colOff>
                <xdr:row>6</xdr:row>
                <xdr:rowOff>1162050</xdr:rowOff>
              </to>
            </anchor>
          </objectPr>
        </oleObject>
      </mc:Choice>
      <mc:Fallback>
        <oleObject progId="Equation.3" shapeId="9218" r:id="rId6"/>
      </mc:Fallback>
    </mc:AlternateContent>
    <mc:AlternateContent xmlns:mc="http://schemas.openxmlformats.org/markup-compatibility/2006">
      <mc:Choice Requires="x14">
        <oleObject progId="Equation.3" shapeId="9219" r:id="rId8">
          <objectPr defaultSize="0" autoPict="0" r:id="rId9">
            <anchor moveWithCells="1" sizeWithCells="1">
              <from>
                <xdr:col>1</xdr:col>
                <xdr:colOff>504825</xdr:colOff>
                <xdr:row>7</xdr:row>
                <xdr:rowOff>76200</xdr:rowOff>
              </from>
              <to>
                <xdr:col>2</xdr:col>
                <xdr:colOff>2809875</xdr:colOff>
                <xdr:row>7</xdr:row>
                <xdr:rowOff>647700</xdr:rowOff>
              </to>
            </anchor>
          </objectPr>
        </oleObject>
      </mc:Choice>
      <mc:Fallback>
        <oleObject progId="Equation.3" shapeId="9219" r:id="rId8"/>
      </mc:Fallback>
    </mc:AlternateContent>
    <mc:AlternateContent xmlns:mc="http://schemas.openxmlformats.org/markup-compatibility/2006">
      <mc:Choice Requires="x14">
        <oleObject progId="Equation.3" shapeId="9220" r:id="rId10">
          <objectPr defaultSize="0" autoPict="0" r:id="rId11">
            <anchor moveWithCells="1" sizeWithCells="1">
              <from>
                <xdr:col>1</xdr:col>
                <xdr:colOff>38100</xdr:colOff>
                <xdr:row>8</xdr:row>
                <xdr:rowOff>228600</xdr:rowOff>
              </from>
              <to>
                <xdr:col>2</xdr:col>
                <xdr:colOff>3133725</xdr:colOff>
                <xdr:row>8</xdr:row>
                <xdr:rowOff>466725</xdr:rowOff>
              </to>
            </anchor>
          </objectPr>
        </oleObject>
      </mc:Choice>
      <mc:Fallback>
        <oleObject progId="Equation.3" shapeId="9220" r:id="rId10"/>
      </mc:Fallback>
    </mc:AlternateContent>
    <mc:AlternateContent xmlns:mc="http://schemas.openxmlformats.org/markup-compatibility/2006">
      <mc:Choice Requires="x14">
        <oleObject progId="Equation.3" shapeId="9221" r:id="rId12">
          <objectPr defaultSize="0" autoPict="0" r:id="rId13">
            <anchor moveWithCells="1" sizeWithCells="1">
              <from>
                <xdr:col>1</xdr:col>
                <xdr:colOff>314325</xdr:colOff>
                <xdr:row>12</xdr:row>
                <xdr:rowOff>257175</xdr:rowOff>
              </from>
              <to>
                <xdr:col>2</xdr:col>
                <xdr:colOff>3143250</xdr:colOff>
                <xdr:row>12</xdr:row>
                <xdr:rowOff>647700</xdr:rowOff>
              </to>
            </anchor>
          </objectPr>
        </oleObject>
      </mc:Choice>
      <mc:Fallback>
        <oleObject progId="Equation.3" shapeId="9221" r:id="rId12"/>
      </mc:Fallback>
    </mc:AlternateContent>
    <mc:AlternateContent xmlns:mc="http://schemas.openxmlformats.org/markup-compatibility/2006">
      <mc:Choice Requires="x14">
        <oleObject progId="Equation.3" shapeId="9222" r:id="rId14">
          <objectPr defaultSize="0" autoPict="0" r:id="rId15">
            <anchor moveWithCells="1" sizeWithCells="1">
              <from>
                <xdr:col>1</xdr:col>
                <xdr:colOff>123825</xdr:colOff>
                <xdr:row>13</xdr:row>
                <xdr:rowOff>161925</xdr:rowOff>
              </from>
              <to>
                <xdr:col>2</xdr:col>
                <xdr:colOff>3076575</xdr:colOff>
                <xdr:row>13</xdr:row>
                <xdr:rowOff>504825</xdr:rowOff>
              </to>
            </anchor>
          </objectPr>
        </oleObject>
      </mc:Choice>
      <mc:Fallback>
        <oleObject progId="Equation.3" shapeId="9222" r:id="rId14"/>
      </mc:Fallback>
    </mc:AlternateContent>
    <mc:AlternateContent xmlns:mc="http://schemas.openxmlformats.org/markup-compatibility/2006">
      <mc:Choice Requires="x14">
        <oleObject progId="Equation.3" shapeId="9223" r:id="rId16">
          <objectPr defaultSize="0" autoPict="0" r:id="rId17">
            <anchor moveWithCells="1" sizeWithCells="1">
              <from>
                <xdr:col>1</xdr:col>
                <xdr:colOff>66675</xdr:colOff>
                <xdr:row>14</xdr:row>
                <xdr:rowOff>142875</xdr:rowOff>
              </from>
              <to>
                <xdr:col>2</xdr:col>
                <xdr:colOff>3076575</xdr:colOff>
                <xdr:row>14</xdr:row>
                <xdr:rowOff>542925</xdr:rowOff>
              </to>
            </anchor>
          </objectPr>
        </oleObject>
      </mc:Choice>
      <mc:Fallback>
        <oleObject progId="Equation.3" shapeId="9223" r:id="rId16"/>
      </mc:Fallback>
    </mc:AlternateContent>
    <mc:AlternateContent xmlns:mc="http://schemas.openxmlformats.org/markup-compatibility/2006">
      <mc:Choice Requires="x14">
        <oleObject progId="Equation.3" shapeId="9225" r:id="rId18">
          <objectPr defaultSize="0" autoPict="0" r:id="rId19">
            <anchor moveWithCells="1" sizeWithCells="1">
              <from>
                <xdr:col>1</xdr:col>
                <xdr:colOff>314325</xdr:colOff>
                <xdr:row>16</xdr:row>
                <xdr:rowOff>95250</xdr:rowOff>
              </from>
              <to>
                <xdr:col>2</xdr:col>
                <xdr:colOff>2533650</xdr:colOff>
                <xdr:row>16</xdr:row>
                <xdr:rowOff>600075</xdr:rowOff>
              </to>
            </anchor>
          </objectPr>
        </oleObject>
      </mc:Choice>
      <mc:Fallback>
        <oleObject progId="Equation.3" shapeId="9225" r:id="rId18"/>
      </mc:Fallback>
    </mc:AlternateContent>
    <mc:AlternateContent xmlns:mc="http://schemas.openxmlformats.org/markup-compatibility/2006">
      <mc:Choice Requires="x14">
        <oleObject progId="Equation.3" shapeId="9226" r:id="rId20">
          <objectPr defaultSize="0" autoPict="0" r:id="rId21">
            <anchor moveWithCells="1" sizeWithCells="1">
              <from>
                <xdr:col>1</xdr:col>
                <xdr:colOff>66675</xdr:colOff>
                <xdr:row>17</xdr:row>
                <xdr:rowOff>104775</xdr:rowOff>
              </from>
              <to>
                <xdr:col>2</xdr:col>
                <xdr:colOff>3076575</xdr:colOff>
                <xdr:row>17</xdr:row>
                <xdr:rowOff>581025</xdr:rowOff>
              </to>
            </anchor>
          </objectPr>
        </oleObject>
      </mc:Choice>
      <mc:Fallback>
        <oleObject progId="Equation.3" shapeId="9226" r:id="rId20"/>
      </mc:Fallback>
    </mc:AlternateContent>
    <mc:AlternateContent xmlns:mc="http://schemas.openxmlformats.org/markup-compatibility/2006">
      <mc:Choice Requires="x14">
        <oleObject progId="Equation.3" shapeId="9227" r:id="rId22">
          <objectPr defaultSize="0" autoPict="0" r:id="rId23">
            <anchor moveWithCells="1" sizeWithCells="1">
              <from>
                <xdr:col>1</xdr:col>
                <xdr:colOff>85725</xdr:colOff>
                <xdr:row>18</xdr:row>
                <xdr:rowOff>152400</xdr:rowOff>
              </from>
              <to>
                <xdr:col>2</xdr:col>
                <xdr:colOff>3028950</xdr:colOff>
                <xdr:row>18</xdr:row>
                <xdr:rowOff>590550</xdr:rowOff>
              </to>
            </anchor>
          </objectPr>
        </oleObject>
      </mc:Choice>
      <mc:Fallback>
        <oleObject progId="Equation.3" shapeId="9227" r:id="rId22"/>
      </mc:Fallback>
    </mc:AlternateContent>
    <mc:AlternateContent xmlns:mc="http://schemas.openxmlformats.org/markup-compatibility/2006">
      <mc:Choice Requires="x14">
        <oleObject progId="Equation.3" shapeId="9228" r:id="rId24">
          <objectPr defaultSize="0" autoPict="0" r:id="rId25">
            <anchor moveWithCells="1" sizeWithCells="1">
              <from>
                <xdr:col>1</xdr:col>
                <xdr:colOff>152400</xdr:colOff>
                <xdr:row>19</xdr:row>
                <xdr:rowOff>152400</xdr:rowOff>
              </from>
              <to>
                <xdr:col>2</xdr:col>
                <xdr:colOff>3048000</xdr:colOff>
                <xdr:row>19</xdr:row>
                <xdr:rowOff>552450</xdr:rowOff>
              </to>
            </anchor>
          </objectPr>
        </oleObject>
      </mc:Choice>
      <mc:Fallback>
        <oleObject progId="Equation.3" shapeId="9228" r:id="rId24"/>
      </mc:Fallback>
    </mc:AlternateContent>
    <mc:AlternateContent xmlns:mc="http://schemas.openxmlformats.org/markup-compatibility/2006">
      <mc:Choice Requires="x14">
        <oleObject progId="Equation.3" shapeId="9229" r:id="rId26">
          <objectPr defaultSize="0" autoPict="0" r:id="rId27">
            <anchor moveWithCells="1" sizeWithCells="1">
              <from>
                <xdr:col>1</xdr:col>
                <xdr:colOff>76200</xdr:colOff>
                <xdr:row>20</xdr:row>
                <xdr:rowOff>200025</xdr:rowOff>
              </from>
              <to>
                <xdr:col>2</xdr:col>
                <xdr:colOff>3143250</xdr:colOff>
                <xdr:row>20</xdr:row>
                <xdr:rowOff>552450</xdr:rowOff>
              </to>
            </anchor>
          </objectPr>
        </oleObject>
      </mc:Choice>
      <mc:Fallback>
        <oleObject progId="Equation.3" shapeId="9229" r:id="rId26"/>
      </mc:Fallback>
    </mc:AlternateContent>
    <mc:AlternateContent xmlns:mc="http://schemas.openxmlformats.org/markup-compatibility/2006">
      <mc:Choice Requires="x14">
        <oleObject progId="Equation.3" shapeId="9230" r:id="rId28">
          <objectPr defaultSize="0" autoPict="0" r:id="rId29">
            <anchor moveWithCells="1" sizeWithCells="1">
              <from>
                <xdr:col>1</xdr:col>
                <xdr:colOff>171450</xdr:colOff>
                <xdr:row>21</xdr:row>
                <xdr:rowOff>57150</xdr:rowOff>
              </from>
              <to>
                <xdr:col>2</xdr:col>
                <xdr:colOff>3057525</xdr:colOff>
                <xdr:row>21</xdr:row>
                <xdr:rowOff>628650</xdr:rowOff>
              </to>
            </anchor>
          </objectPr>
        </oleObject>
      </mc:Choice>
      <mc:Fallback>
        <oleObject progId="Equation.3" shapeId="9230" r:id="rId28"/>
      </mc:Fallback>
    </mc:AlternateContent>
    <mc:AlternateContent xmlns:mc="http://schemas.openxmlformats.org/markup-compatibility/2006">
      <mc:Choice Requires="x14">
        <oleObject progId="Equation.3" shapeId="9231" r:id="rId30">
          <objectPr defaultSize="0" autoPict="0" r:id="rId31">
            <anchor moveWithCells="1" sizeWithCells="1">
              <from>
                <xdr:col>1</xdr:col>
                <xdr:colOff>123825</xdr:colOff>
                <xdr:row>22</xdr:row>
                <xdr:rowOff>76200</xdr:rowOff>
              </from>
              <to>
                <xdr:col>2</xdr:col>
                <xdr:colOff>3076575</xdr:colOff>
                <xdr:row>22</xdr:row>
                <xdr:rowOff>647700</xdr:rowOff>
              </to>
            </anchor>
          </objectPr>
        </oleObject>
      </mc:Choice>
      <mc:Fallback>
        <oleObject progId="Equation.3" shapeId="9231" r:id="rId30"/>
      </mc:Fallback>
    </mc:AlternateContent>
    <mc:AlternateContent xmlns:mc="http://schemas.openxmlformats.org/markup-compatibility/2006">
      <mc:Choice Requires="x14">
        <oleObject progId="Equation.3" shapeId="9232" r:id="rId32">
          <objectPr defaultSize="0" autoPict="0" r:id="rId33">
            <anchor moveWithCells="1" sizeWithCells="1">
              <from>
                <xdr:col>1</xdr:col>
                <xdr:colOff>466725</xdr:colOff>
                <xdr:row>15</xdr:row>
                <xdr:rowOff>133350</xdr:rowOff>
              </from>
              <to>
                <xdr:col>2</xdr:col>
                <xdr:colOff>2895600</xdr:colOff>
                <xdr:row>15</xdr:row>
                <xdr:rowOff>657225</xdr:rowOff>
              </to>
            </anchor>
          </objectPr>
        </oleObject>
      </mc:Choice>
      <mc:Fallback>
        <oleObject progId="Equation.3" shapeId="9232" r:id="rId32"/>
      </mc:Fallback>
    </mc:AlternateContent>
    <mc:AlternateContent xmlns:mc="http://schemas.openxmlformats.org/markup-compatibility/2006">
      <mc:Choice Requires="x14">
        <oleObject progId="Equation.3" shapeId="9233" r:id="rId34">
          <objectPr defaultSize="0" autoPict="0" r:id="rId35">
            <anchor moveWithCells="1" sizeWithCells="1">
              <from>
                <xdr:col>1</xdr:col>
                <xdr:colOff>19050</xdr:colOff>
                <xdr:row>27</xdr:row>
                <xdr:rowOff>180975</xdr:rowOff>
              </from>
              <to>
                <xdr:col>2</xdr:col>
                <xdr:colOff>3143250</xdr:colOff>
                <xdr:row>27</xdr:row>
                <xdr:rowOff>647700</xdr:rowOff>
              </to>
            </anchor>
          </objectPr>
        </oleObject>
      </mc:Choice>
      <mc:Fallback>
        <oleObject progId="Equation.3" shapeId="9233" r:id="rId34"/>
      </mc:Fallback>
    </mc:AlternateContent>
    <mc:AlternateContent xmlns:mc="http://schemas.openxmlformats.org/markup-compatibility/2006">
      <mc:Choice Requires="x14">
        <oleObject progId="Equation.3" shapeId="9234" r:id="rId36">
          <objectPr defaultSize="0" autoPict="0" r:id="rId37">
            <anchor moveWithCells="1" sizeWithCells="1">
              <from>
                <xdr:col>1</xdr:col>
                <xdr:colOff>219075</xdr:colOff>
                <xdr:row>28</xdr:row>
                <xdr:rowOff>209550</xdr:rowOff>
              </from>
              <to>
                <xdr:col>2</xdr:col>
                <xdr:colOff>3124200</xdr:colOff>
                <xdr:row>28</xdr:row>
                <xdr:rowOff>733425</xdr:rowOff>
              </to>
            </anchor>
          </objectPr>
        </oleObject>
      </mc:Choice>
      <mc:Fallback>
        <oleObject progId="Equation.3" shapeId="9234" r:id="rId36"/>
      </mc:Fallback>
    </mc:AlternateContent>
    <mc:AlternateContent xmlns:mc="http://schemas.openxmlformats.org/markup-compatibility/2006">
      <mc:Choice Requires="x14">
        <oleObject progId="Equation.3" shapeId="9235" r:id="rId38">
          <objectPr defaultSize="0" autoPict="0" r:id="rId39">
            <anchor moveWithCells="1" sizeWithCells="1">
              <from>
                <xdr:col>1</xdr:col>
                <xdr:colOff>114300</xdr:colOff>
                <xdr:row>29</xdr:row>
                <xdr:rowOff>85725</xdr:rowOff>
              </from>
              <to>
                <xdr:col>2</xdr:col>
                <xdr:colOff>2981325</xdr:colOff>
                <xdr:row>29</xdr:row>
                <xdr:rowOff>590550</xdr:rowOff>
              </to>
            </anchor>
          </objectPr>
        </oleObject>
      </mc:Choice>
      <mc:Fallback>
        <oleObject progId="Equation.3" shapeId="9235" r:id="rId38"/>
      </mc:Fallback>
    </mc:AlternateContent>
    <mc:AlternateContent xmlns:mc="http://schemas.openxmlformats.org/markup-compatibility/2006">
      <mc:Choice Requires="x14">
        <oleObject progId="Equation.3" shapeId="9236" r:id="rId40">
          <objectPr defaultSize="0" autoPict="0" r:id="rId41">
            <anchor moveWithCells="1" sizeWithCells="1">
              <from>
                <xdr:col>1</xdr:col>
                <xdr:colOff>190500</xdr:colOff>
                <xdr:row>30</xdr:row>
                <xdr:rowOff>152400</xdr:rowOff>
              </from>
              <to>
                <xdr:col>2</xdr:col>
                <xdr:colOff>3086100</xdr:colOff>
                <xdr:row>30</xdr:row>
                <xdr:rowOff>552450</xdr:rowOff>
              </to>
            </anchor>
          </objectPr>
        </oleObject>
      </mc:Choice>
      <mc:Fallback>
        <oleObject progId="Equation.3" shapeId="9236" r:id="rId40"/>
      </mc:Fallback>
    </mc:AlternateContent>
    <mc:AlternateContent xmlns:mc="http://schemas.openxmlformats.org/markup-compatibility/2006">
      <mc:Choice Requires="x14">
        <oleObject progId="Equation.3" shapeId="9237" r:id="rId42">
          <objectPr defaultSize="0" autoPict="0" r:id="rId43">
            <anchor moveWithCells="1" sizeWithCells="1">
              <from>
                <xdr:col>1</xdr:col>
                <xdr:colOff>361950</xdr:colOff>
                <xdr:row>31</xdr:row>
                <xdr:rowOff>123825</xdr:rowOff>
              </from>
              <to>
                <xdr:col>2</xdr:col>
                <xdr:colOff>2895600</xdr:colOff>
                <xdr:row>31</xdr:row>
                <xdr:rowOff>581025</xdr:rowOff>
              </to>
            </anchor>
          </objectPr>
        </oleObject>
      </mc:Choice>
      <mc:Fallback>
        <oleObject progId="Equation.3" shapeId="9237" r:id="rId42"/>
      </mc:Fallback>
    </mc:AlternateContent>
    <mc:AlternateContent xmlns:mc="http://schemas.openxmlformats.org/markup-compatibility/2006">
      <mc:Choice Requires="x14">
        <oleObject progId="Equation.3" shapeId="9238" r:id="rId44">
          <objectPr defaultSize="0" autoPict="0" r:id="rId45">
            <anchor moveWithCells="1" sizeWithCells="1">
              <from>
                <xdr:col>1</xdr:col>
                <xdr:colOff>571500</xdr:colOff>
                <xdr:row>32</xdr:row>
                <xdr:rowOff>133350</xdr:rowOff>
              </from>
              <to>
                <xdr:col>2</xdr:col>
                <xdr:colOff>2886075</xdr:colOff>
                <xdr:row>32</xdr:row>
                <xdr:rowOff>514350</xdr:rowOff>
              </to>
            </anchor>
          </objectPr>
        </oleObject>
      </mc:Choice>
      <mc:Fallback>
        <oleObject progId="Equation.3" shapeId="9238" r:id="rId44"/>
      </mc:Fallback>
    </mc:AlternateContent>
    <mc:AlternateContent xmlns:mc="http://schemas.openxmlformats.org/markup-compatibility/2006">
      <mc:Choice Requires="x14">
        <oleObject progId="Equation.3" shapeId="9239" r:id="rId46">
          <objectPr defaultSize="0" autoPict="0" r:id="rId47">
            <anchor moveWithCells="1" sizeWithCells="1">
              <from>
                <xdr:col>1</xdr:col>
                <xdr:colOff>104775</xdr:colOff>
                <xdr:row>36</xdr:row>
                <xdr:rowOff>152400</xdr:rowOff>
              </from>
              <to>
                <xdr:col>2</xdr:col>
                <xdr:colOff>3133725</xdr:colOff>
                <xdr:row>36</xdr:row>
                <xdr:rowOff>704850</xdr:rowOff>
              </to>
            </anchor>
          </objectPr>
        </oleObject>
      </mc:Choice>
      <mc:Fallback>
        <oleObject progId="Equation.3" shapeId="9239" r:id="rId46"/>
      </mc:Fallback>
    </mc:AlternateContent>
    <mc:AlternateContent xmlns:mc="http://schemas.openxmlformats.org/markup-compatibility/2006">
      <mc:Choice Requires="x14">
        <oleObject progId="Equation.3" shapeId="9240" r:id="rId48">
          <objectPr defaultSize="0" autoPict="0" r:id="rId49">
            <anchor moveWithCells="1" sizeWithCells="1">
              <from>
                <xdr:col>1</xdr:col>
                <xdr:colOff>104775</xdr:colOff>
                <xdr:row>37</xdr:row>
                <xdr:rowOff>76200</xdr:rowOff>
              </from>
              <to>
                <xdr:col>2</xdr:col>
                <xdr:colOff>2981325</xdr:colOff>
                <xdr:row>37</xdr:row>
                <xdr:rowOff>609600</xdr:rowOff>
              </to>
            </anchor>
          </objectPr>
        </oleObject>
      </mc:Choice>
      <mc:Fallback>
        <oleObject progId="Equation.3" shapeId="9240" r:id="rId48"/>
      </mc:Fallback>
    </mc:AlternateContent>
    <mc:AlternateContent xmlns:mc="http://schemas.openxmlformats.org/markup-compatibility/2006">
      <mc:Choice Requires="x14">
        <oleObject progId="Equation.3" shapeId="9241" r:id="rId50">
          <objectPr defaultSize="0" autoPict="0" r:id="rId51">
            <anchor moveWithCells="1" sizeWithCells="1">
              <from>
                <xdr:col>1</xdr:col>
                <xdr:colOff>76200</xdr:colOff>
                <xdr:row>38</xdr:row>
                <xdr:rowOff>114300</xdr:rowOff>
              </from>
              <to>
                <xdr:col>2</xdr:col>
                <xdr:colOff>3105150</xdr:colOff>
                <xdr:row>38</xdr:row>
                <xdr:rowOff>657225</xdr:rowOff>
              </to>
            </anchor>
          </objectPr>
        </oleObject>
      </mc:Choice>
      <mc:Fallback>
        <oleObject progId="Equation.3" shapeId="9241" r:id="rId50"/>
      </mc:Fallback>
    </mc:AlternateContent>
    <mc:AlternateContent xmlns:mc="http://schemas.openxmlformats.org/markup-compatibility/2006">
      <mc:Choice Requires="x14">
        <oleObject progId="Equation.3" shapeId="9242" r:id="rId52">
          <objectPr defaultSize="0" autoPict="0" r:id="rId53">
            <anchor moveWithCells="1" sizeWithCells="1">
              <from>
                <xdr:col>1</xdr:col>
                <xdr:colOff>0</xdr:colOff>
                <xdr:row>42</xdr:row>
                <xdr:rowOff>133350</xdr:rowOff>
              </from>
              <to>
                <xdr:col>2</xdr:col>
                <xdr:colOff>3095625</xdr:colOff>
                <xdr:row>42</xdr:row>
                <xdr:rowOff>714375</xdr:rowOff>
              </to>
            </anchor>
          </objectPr>
        </oleObject>
      </mc:Choice>
      <mc:Fallback>
        <oleObject progId="Equation.3" shapeId="9242" r:id="rId52"/>
      </mc:Fallback>
    </mc:AlternateContent>
    <mc:AlternateContent xmlns:mc="http://schemas.openxmlformats.org/markup-compatibility/2006">
      <mc:Choice Requires="x14">
        <oleObject progId="Equation.3" shapeId="9243" r:id="rId54">
          <objectPr defaultSize="0" autoPict="0" r:id="rId55">
            <anchor moveWithCells="1" sizeWithCells="1">
              <from>
                <xdr:col>1</xdr:col>
                <xdr:colOff>57150</xdr:colOff>
                <xdr:row>43</xdr:row>
                <xdr:rowOff>123825</xdr:rowOff>
              </from>
              <to>
                <xdr:col>2</xdr:col>
                <xdr:colOff>3133725</xdr:colOff>
                <xdr:row>43</xdr:row>
                <xdr:rowOff>619125</xdr:rowOff>
              </to>
            </anchor>
          </objectPr>
        </oleObject>
      </mc:Choice>
      <mc:Fallback>
        <oleObject progId="Equation.3" shapeId="9243" r:id="rId54"/>
      </mc:Fallback>
    </mc:AlternateContent>
    <mc:AlternateContent xmlns:mc="http://schemas.openxmlformats.org/markup-compatibility/2006">
      <mc:Choice Requires="x14">
        <oleObject progId="Equation.3" shapeId="9244" r:id="rId56">
          <objectPr defaultSize="0" autoPict="0" r:id="rId57">
            <anchor moveWithCells="1" sizeWithCells="1">
              <from>
                <xdr:col>1</xdr:col>
                <xdr:colOff>247650</xdr:colOff>
                <xdr:row>44</xdr:row>
                <xdr:rowOff>190500</xdr:rowOff>
              </from>
              <to>
                <xdr:col>2</xdr:col>
                <xdr:colOff>3038475</xdr:colOff>
                <xdr:row>44</xdr:row>
                <xdr:rowOff>638175</xdr:rowOff>
              </to>
            </anchor>
          </objectPr>
        </oleObject>
      </mc:Choice>
      <mc:Fallback>
        <oleObject progId="Equation.3" shapeId="9244" r:id="rId56"/>
      </mc:Fallback>
    </mc:AlternateContent>
    <mc:AlternateContent xmlns:mc="http://schemas.openxmlformats.org/markup-compatibility/2006">
      <mc:Choice Requires="x14">
        <oleObject progId="Equation.3" shapeId="9245" r:id="rId58">
          <objectPr defaultSize="0" autoPict="0" r:id="rId59">
            <anchor moveWithCells="1" sizeWithCells="1">
              <from>
                <xdr:col>1</xdr:col>
                <xdr:colOff>76200</xdr:colOff>
                <xdr:row>45</xdr:row>
                <xdr:rowOff>171450</xdr:rowOff>
              </from>
              <to>
                <xdr:col>2</xdr:col>
                <xdr:colOff>2895600</xdr:colOff>
                <xdr:row>45</xdr:row>
                <xdr:rowOff>647700</xdr:rowOff>
              </to>
            </anchor>
          </objectPr>
        </oleObject>
      </mc:Choice>
      <mc:Fallback>
        <oleObject progId="Equation.3" shapeId="9245" r:id="rId58"/>
      </mc:Fallback>
    </mc:AlternateContent>
    <mc:AlternateContent xmlns:mc="http://schemas.openxmlformats.org/markup-compatibility/2006">
      <mc:Choice Requires="x14">
        <oleObject progId="Equation.3" shapeId="9246" r:id="rId60">
          <objectPr defaultSize="0" autoPict="0" r:id="rId61">
            <anchor moveWithCells="1" sizeWithCells="1">
              <from>
                <xdr:col>1</xdr:col>
                <xdr:colOff>352425</xdr:colOff>
                <xdr:row>46</xdr:row>
                <xdr:rowOff>104775</xdr:rowOff>
              </from>
              <to>
                <xdr:col>2</xdr:col>
                <xdr:colOff>2895600</xdr:colOff>
                <xdr:row>46</xdr:row>
                <xdr:rowOff>676275</xdr:rowOff>
              </to>
            </anchor>
          </objectPr>
        </oleObject>
      </mc:Choice>
      <mc:Fallback>
        <oleObject progId="Equation.3" shapeId="9246" r:id="rId6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Hoja1</vt:lpstr>
      <vt:lpstr>Hoja2</vt:lpstr>
      <vt:lpstr>Hoja3</vt:lpstr>
      <vt:lpstr>Hoja4</vt:lpstr>
      <vt:lpstr>Hoja5</vt:lpstr>
      <vt:lpstr>Hoja6</vt:lpstr>
      <vt:lpstr>Hoja7</vt:lpstr>
      <vt:lpstr>Hoja8</vt:lpstr>
      <vt:lpstr>Hoja9</vt:lpstr>
      <vt:lpstr>Hoja10</vt:lpstr>
      <vt:lpstr>Hoja11</vt:lpstr>
      <vt:lpstr>Hoja12</vt:lpstr>
      <vt:lpstr>Hoja13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lucia</dc:creator>
  <cp:lastModifiedBy>Martha lucia</cp:lastModifiedBy>
  <cp:lastPrinted>2012-10-14T09:18:41Z</cp:lastPrinted>
  <dcterms:created xsi:type="dcterms:W3CDTF">2012-10-13T14:41:19Z</dcterms:created>
  <dcterms:modified xsi:type="dcterms:W3CDTF">2012-10-14T19:45:44Z</dcterms:modified>
</cp:coreProperties>
</file>